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zanzi_van\Documents\VANESA\Janna\Studies\"/>
    </mc:Choice>
  </mc:AlternateContent>
  <bookViews>
    <workbookView xWindow="28680" yWindow="-6045" windowWidth="29040" windowHeight="15840" tabRatio="716" activeTab="2"/>
  </bookViews>
  <sheets>
    <sheet name="READ ME" sheetId="17" r:id="rId1"/>
    <sheet name="Input" sheetId="1" r:id="rId2"/>
    <sheet name="Output" sheetId="11" r:id="rId3"/>
    <sheet name="Translation Sheet" sheetId="18" r:id="rId4"/>
    <sheet name="Cashflow Calculation" sheetId="9" state="hidden" r:id="rId5"/>
    <sheet name="Loan Repayment Solar" sheetId="14" state="hidden" r:id="rId6"/>
    <sheet name="Loan Repayment Grid" sheetId="15" state="hidden" r:id="rId7"/>
    <sheet name="Loan Repayment Diesel" sheetId="16" state="hidden" r:id="rId8"/>
  </sheets>
  <definedNames>
    <definedName name="Beg_Bal" localSheetId="4">#REF!</definedName>
    <definedName name="Beg_Bal" localSheetId="7">'Loan Repayment Diesel'!$C$14:$C$373</definedName>
    <definedName name="Beg_Bal" localSheetId="6">'Loan Repayment Grid'!$C$14:$C$373</definedName>
    <definedName name="Beg_Bal" localSheetId="5">'Loan Repayment Solar'!$C$14:$C$373</definedName>
    <definedName name="Beg_Bal" localSheetId="2">#REF!</definedName>
    <definedName name="Beg_Bal">#REF!</definedName>
    <definedName name="Beg_Bal2" localSheetId="4">#REF!</definedName>
    <definedName name="Beg_Bal2" localSheetId="7">#REF!</definedName>
    <definedName name="Beg_Bal2" localSheetId="6">#REF!</definedName>
    <definedName name="Beg_Bal2" localSheetId="5">#REF!</definedName>
    <definedName name="Beg_Bal2" localSheetId="2">#REF!</definedName>
    <definedName name="Beg_Bal2">#REF!</definedName>
    <definedName name="Cum_Int" localSheetId="4">#REF!</definedName>
    <definedName name="Cum_Int" localSheetId="7">'Loan Repayment Diesel'!$J$14:$J$373</definedName>
    <definedName name="Cum_Int" localSheetId="6">'Loan Repayment Grid'!$J$14:$J$373</definedName>
    <definedName name="Cum_Int" localSheetId="5">'Loan Repayment Solar'!$J$14:$J$373</definedName>
    <definedName name="Cum_Int" localSheetId="2">#REF!</definedName>
    <definedName name="Cum_Int">#REF!</definedName>
    <definedName name="Data" localSheetId="4">#REF!</definedName>
    <definedName name="Data" localSheetId="7">'Loan Repayment Diesel'!$A$14:$J$373</definedName>
    <definedName name="Data" localSheetId="6">'Loan Repayment Grid'!$A$14:$J$373</definedName>
    <definedName name="Data" localSheetId="5">'Loan Repayment Solar'!$A$14:$J$373</definedName>
    <definedName name="Data" localSheetId="2">#REF!</definedName>
    <definedName name="Data">#REF!</definedName>
    <definedName name="End_Bal" localSheetId="4">#REF!</definedName>
    <definedName name="End_Bal" localSheetId="7">'Loan Repayment Diesel'!$I$14:$I$373</definedName>
    <definedName name="End_Bal" localSheetId="6">'Loan Repayment Grid'!$I$14:$I$373</definedName>
    <definedName name="End_Bal" localSheetId="5">'Loan Repayment Solar'!$I$14:$I$373</definedName>
    <definedName name="End_Bal" localSheetId="2">#REF!</definedName>
    <definedName name="End_Bal">#REF!</definedName>
    <definedName name="Extra_Pay" localSheetId="4">#REF!</definedName>
    <definedName name="Extra_Pay" localSheetId="7">'Loan Repayment Diesel'!$E$14:$E$373</definedName>
    <definedName name="Extra_Pay" localSheetId="6">'Loan Repayment Grid'!$E$14:$E$373</definedName>
    <definedName name="Extra_Pay" localSheetId="5">'Loan Repayment Solar'!$E$14:$E$373</definedName>
    <definedName name="Extra_Pay" localSheetId="2">#REF!</definedName>
    <definedName name="Extra_Pay">#REF!</definedName>
    <definedName name="Full_Print" localSheetId="4">#REF!</definedName>
    <definedName name="Full_Print" localSheetId="7">'Loan Repayment Diesel'!$A$1:$J$373</definedName>
    <definedName name="Full_Print" localSheetId="6">'Loan Repayment Grid'!$A$1:$J$373</definedName>
    <definedName name="Full_Print" localSheetId="5">'Loan Repayment Solar'!$A$1:$J$373</definedName>
    <definedName name="Full_Print" localSheetId="2">#REF!</definedName>
    <definedName name="Full_Print">#REF!</definedName>
    <definedName name="Header_Row" localSheetId="4">ROW(#REF!)</definedName>
    <definedName name="Header_Row" localSheetId="7">ROW('Loan Repayment Diesel'!$13:$13)</definedName>
    <definedName name="Header_Row" localSheetId="6">ROW('Loan Repayment Grid'!$13:$13)</definedName>
    <definedName name="Header_Row" localSheetId="5">ROW('Loan Repayment Solar'!$13:$13)</definedName>
    <definedName name="Header_Row" localSheetId="2">ROW(#REF!)</definedName>
    <definedName name="Header_Row">ROW(#REF!)</definedName>
    <definedName name="Int" localSheetId="4">#REF!</definedName>
    <definedName name="Int" localSheetId="7">'Loan Repayment Diesel'!$H$14:$H$373</definedName>
    <definedName name="Int" localSheetId="6">'Loan Repayment Grid'!$H$14:$H$373</definedName>
    <definedName name="Int" localSheetId="5">'Loan Repayment Solar'!$H$14:$H$373</definedName>
    <definedName name="Int" localSheetId="2">#REF!</definedName>
    <definedName name="Int">#REF!</definedName>
    <definedName name="Interest_Rate" localSheetId="4">#REF!</definedName>
    <definedName name="Interest_Rate" localSheetId="7">'Loan Repayment Diesel'!$D$5</definedName>
    <definedName name="Interest_Rate" localSheetId="6">'Loan Repayment Grid'!$D$5</definedName>
    <definedName name="Interest_Rate" localSheetId="5">'Loan Repayment Solar'!$D$5</definedName>
    <definedName name="Interest_Rate" localSheetId="2">#REF!</definedName>
    <definedName name="Interest_Rate">#REF!</definedName>
    <definedName name="Last_Row" localSheetId="4">IF('Cashflow Calculation'!Values_Entered,'Cashflow Calculation'!Header_Row+'Cashflow Calculation'!Number_of_Payments,'Cashflow Calculation'!Header_Row)</definedName>
    <definedName name="Last_Row" localSheetId="7">IF('Loan Repayment Diesel'!Values_Entered,'Loan Repayment Diesel'!Header_Row+'Loan Repayment Diesel'!Number_of_Payments,'Loan Repayment Diesel'!Header_Row)</definedName>
    <definedName name="Last_Row" localSheetId="6">IF('Loan Repayment Grid'!Values_Entered,'Loan Repayment Grid'!Header_Row+'Loan Repayment Grid'!Number_of_Payments,'Loan Repayment Grid'!Header_Row)</definedName>
    <definedName name="Last_Row" localSheetId="5">IF('Loan Repayment Solar'!Values_Entered,'Loan Repayment Solar'!Header_Row+'Loan Repayment Solar'!Number_of_Payments,'Loan Repayment Solar'!Header_Row)</definedName>
    <definedName name="Last_Row" localSheetId="2">IF(Output!Values_Entered,Output!Header_Row+Output!Number_of_Payments,Output!Header_Row)</definedName>
    <definedName name="Last_Row">IF(Values_Entered,Header_Row+Number_of_Payments,Header_Row)</definedName>
    <definedName name="Loan_Amount" localSheetId="4">#REF!</definedName>
    <definedName name="Loan_Amount" localSheetId="7">'Loan Repayment Diesel'!$D$4</definedName>
    <definedName name="Loan_Amount" localSheetId="6">'Loan Repayment Grid'!$D$4</definedName>
    <definedName name="Loan_Amount" localSheetId="5">'Loan Repayment Solar'!$D$4</definedName>
    <definedName name="Loan_Amount" localSheetId="2">#REF!</definedName>
    <definedName name="Loan_Amount">#REF!</definedName>
    <definedName name="Loan_Start" localSheetId="4">#REF!</definedName>
    <definedName name="Loan_Start" localSheetId="7">'Loan Repayment Diesel'!$D$8</definedName>
    <definedName name="Loan_Start" localSheetId="6">'Loan Repayment Grid'!$D$8</definedName>
    <definedName name="Loan_Start" localSheetId="5">'Loan Repayment Solar'!$D$8</definedName>
    <definedName name="Loan_Start" localSheetId="2">#REF!</definedName>
    <definedName name="Loan_Start">#REF!</definedName>
    <definedName name="Loan_Years" localSheetId="4">#REF!</definedName>
    <definedName name="Loan_Years" localSheetId="7">'Loan Repayment Diesel'!$D$6</definedName>
    <definedName name="Loan_Years" localSheetId="6">'Loan Repayment Grid'!$D$6</definedName>
    <definedName name="Loan_Years" localSheetId="5">'Loan Repayment Solar'!$D$6</definedName>
    <definedName name="Loan_Years" localSheetId="2">#REF!</definedName>
    <definedName name="Loan_Years">#REF!</definedName>
    <definedName name="Num_Pmt_Per_Year" localSheetId="4">#REF!</definedName>
    <definedName name="Num_Pmt_Per_Year" localSheetId="7">'Loan Repayment Diesel'!$D$7</definedName>
    <definedName name="Num_Pmt_Per_Year" localSheetId="6">'Loan Repayment Grid'!$D$7</definedName>
    <definedName name="Num_Pmt_Per_Year" localSheetId="5">'Loan Repayment Solar'!$D$7</definedName>
    <definedName name="Num_Pmt_Per_Year" localSheetId="2">#REF!</definedName>
    <definedName name="Num_Pmt_Per_Year">#REF!</definedName>
    <definedName name="Number_of_Payments" localSheetId="4">MATCH(0.01,'Cashflow Calculation'!End_Bal,-1)+1</definedName>
    <definedName name="Number_of_Payments" localSheetId="7">MATCH(0.01,'Loan Repayment Diesel'!End_Bal,-1)+1</definedName>
    <definedName name="Number_of_Payments" localSheetId="6">MATCH(0.01,'Loan Repayment Grid'!End_Bal,-1)+1</definedName>
    <definedName name="Number_of_Payments" localSheetId="5">MATCH(0.01,'Loan Repayment Solar'!End_Bal,-1)+1</definedName>
    <definedName name="Number_of_Payments" localSheetId="2">MATCH(0.01,Output!End_Bal,-1)+1</definedName>
    <definedName name="Number_of_Payments">MATCH(0.01,End_Bal,-1)+1</definedName>
    <definedName name="Pay_Date" localSheetId="4">#REF!</definedName>
    <definedName name="Pay_Date" localSheetId="7">'Loan Repayment Diesel'!$B$14:$B$373</definedName>
    <definedName name="Pay_Date" localSheetId="6">'Loan Repayment Grid'!$B$14:$B$373</definedName>
    <definedName name="Pay_Date" localSheetId="5">'Loan Repayment Solar'!$B$14:$B$373</definedName>
    <definedName name="Pay_Date" localSheetId="2">#REF!</definedName>
    <definedName name="Pay_Date">#REF!</definedName>
    <definedName name="Pay_Num" localSheetId="4">#REF!</definedName>
    <definedName name="Pay_Num" localSheetId="7">'Loan Repayment Diesel'!$A$14:$A$373</definedName>
    <definedName name="Pay_Num" localSheetId="6">'Loan Repayment Grid'!$A$14:$A$373</definedName>
    <definedName name="Pay_Num" localSheetId="5">'Loan Repayment Solar'!$A$14:$A$373</definedName>
    <definedName name="Pay_Num" localSheetId="2">#REF!</definedName>
    <definedName name="Pay_Num">#REF!</definedName>
    <definedName name="Payment_Date" localSheetId="4">DATE(YEAR('Cashflow Calculation'!Loan_Start),MONTH('Cashflow Calculation'!Loan_Start)+Payment_Number,DAY('Cashflow Calculation'!Loan_Start))</definedName>
    <definedName name="Payment_Date" localSheetId="7">DATE(YEAR('Loan Repayment Diesel'!Loan_Start),MONTH('Loan Repayment Diesel'!Loan_Start)+Payment_Number,DAY('Loan Repayment Diesel'!Loan_Start))</definedName>
    <definedName name="Payment_Date" localSheetId="6">DATE(YEAR('Loan Repayment Grid'!Loan_Start),MONTH('Loan Repayment Grid'!Loan_Start)+Payment_Number,DAY('Loan Repayment Grid'!Loan_Start))</definedName>
    <definedName name="Payment_Date" localSheetId="5">DATE(YEAR('Loan Repayment Solar'!Loan_Start),MONTH('Loan Repayment Solar'!Loan_Start)+Payment_Number,DAY('Loan Repayment Solar'!Loan_Start))</definedName>
    <definedName name="Payment_Date" localSheetId="2">DATE(YEAR(Output!Loan_Start),MONTH(Output!Loan_Start)+Payment_Number,DAY(Output!Loan_Start))</definedName>
    <definedName name="Payment_Date">DATE(YEAR(Loan_Start),MONTH(Loan_Start)+Payment_Number,DAY(Loan_Start))</definedName>
    <definedName name="Payment_date2" localSheetId="4">DATE(YEAR('Cashflow Calculation'!Loan_Start),MONTH('Cashflow Calculation'!Loan_Start)+Payment_Number,DAY('Cashflow Calculation'!Loan_Start))</definedName>
    <definedName name="Payment_date2" localSheetId="7">DATE(YEAR([0]!Loan_Start),MONTH([0]!Loan_Start)+Payment_Number,DAY([0]!Loan_Start))</definedName>
    <definedName name="Payment_date2" localSheetId="6">DATE(YEAR([0]!Loan_Start),MONTH([0]!Loan_Start)+Payment_Number,DAY([0]!Loan_Start))</definedName>
    <definedName name="Payment_date2" localSheetId="5">DATE(YEAR([0]!Loan_Start),MONTH([0]!Loan_Start)+Payment_Number,DAY([0]!Loan_Start))</definedName>
    <definedName name="Payment_date2" localSheetId="2">DATE(YEAR(Output!Loan_Start),MONTH(Output!Loan_Start)+Payment_Number,DAY(Output!Loan_Start))</definedName>
    <definedName name="Payment_date2">DATE(YEAR([0]!Loan_Start),MONTH([0]!Loan_Start)+Payment_Number,DAY([0]!Loan_Start))</definedName>
    <definedName name="Princ" localSheetId="4">#REF!</definedName>
    <definedName name="Princ" localSheetId="7">'Loan Repayment Diesel'!$G$14:$G$373</definedName>
    <definedName name="Princ" localSheetId="6">'Loan Repayment Grid'!$G$14:$G$373</definedName>
    <definedName name="Princ" localSheetId="5">'Loan Repayment Solar'!$G$14:$G$373</definedName>
    <definedName name="Princ" localSheetId="2">#REF!</definedName>
    <definedName name="Princ">#REF!</definedName>
    <definedName name="_xlnm.Print_Area" localSheetId="1">Input!$A$1:$L$121</definedName>
    <definedName name="_xlnm.Print_Area" localSheetId="7">'Loan Repayment Diesel'!$A$1:$J$165</definedName>
    <definedName name="_xlnm.Print_Area" localSheetId="6">'Loan Repayment Grid'!$A$1:$J$165</definedName>
    <definedName name="_xlnm.Print_Area" localSheetId="5">'Loan Repayment Solar'!$A$1:$J$165</definedName>
    <definedName name="_xlnm.Print_Area" localSheetId="2">Output!$A$1:$S$255</definedName>
    <definedName name="Print_Area_Reset" localSheetId="4">OFFSET('Cashflow Calculation'!Full_Print,0,0,'Cashflow Calculation'!Last_Row)</definedName>
    <definedName name="Print_Area_Reset" localSheetId="7">OFFSET('Loan Repayment Diesel'!Full_Print,0,0,'Loan Repayment Diesel'!Last_Row)</definedName>
    <definedName name="Print_Area_Reset" localSheetId="6">OFFSET('Loan Repayment Grid'!Full_Print,0,0,'Loan Repayment Grid'!Last_Row)</definedName>
    <definedName name="Print_Area_Reset" localSheetId="5">OFFSET('Loan Repayment Solar'!Full_Print,0,0,'Loan Repayment Solar'!Last_Row)</definedName>
    <definedName name="Print_Area_Reset" localSheetId="2">OFFSET(Output!Full_Print,0,0,Output!Last_Row)</definedName>
    <definedName name="Print_Area_Reset">OFFSET(Full_Print,0,0,Last_Row)</definedName>
    <definedName name="_xlnm.Print_Titles" localSheetId="7">'Loan Repayment Diesel'!$12:$12</definedName>
    <definedName name="_xlnm.Print_Titles" localSheetId="6">'Loan Repayment Grid'!$12:$12</definedName>
    <definedName name="_xlnm.Print_Titles" localSheetId="5">'Loan Repayment Solar'!$12:$12</definedName>
    <definedName name="sadasdf" localSheetId="4">#REF!</definedName>
    <definedName name="sadasdf" localSheetId="7">#REF!</definedName>
    <definedName name="sadasdf" localSheetId="6">#REF!</definedName>
    <definedName name="sadasdf" localSheetId="5">#REF!</definedName>
    <definedName name="sadasdf" localSheetId="2">#REF!</definedName>
    <definedName name="sadasdf">#REF!</definedName>
    <definedName name="Sched_Pay" localSheetId="4">#REF!</definedName>
    <definedName name="Sched_Pay" localSheetId="7">'Loan Repayment Diesel'!$D$14:$D$373</definedName>
    <definedName name="Sched_Pay" localSheetId="6">'Loan Repayment Grid'!$D$14:$D$373</definedName>
    <definedName name="Sched_Pay" localSheetId="5">'Loan Repayment Solar'!$D$14:$D$373</definedName>
    <definedName name="Sched_Pay" localSheetId="2">#REF!</definedName>
    <definedName name="Sched_Pay">#REF!</definedName>
    <definedName name="Scheduled_Extra_Payments" localSheetId="4">#REF!</definedName>
    <definedName name="Scheduled_Extra_Payments" localSheetId="7">'Loan Repayment Diesel'!$D$9</definedName>
    <definedName name="Scheduled_Extra_Payments" localSheetId="6">'Loan Repayment Grid'!$D$9</definedName>
    <definedName name="Scheduled_Extra_Payments" localSheetId="5">'Loan Repayment Solar'!$D$9</definedName>
    <definedName name="Scheduled_Extra_Payments" localSheetId="2">#REF!</definedName>
    <definedName name="Scheduled_Extra_Payments">#REF!</definedName>
    <definedName name="Scheduled_Interest_Rate" localSheetId="4">#REF!</definedName>
    <definedName name="Scheduled_Interest_Rate" localSheetId="7">'Loan Repayment Diesel'!$D$5</definedName>
    <definedName name="Scheduled_Interest_Rate" localSheetId="6">'Loan Repayment Grid'!$D$5</definedName>
    <definedName name="Scheduled_Interest_Rate" localSheetId="5">'Loan Repayment Solar'!$D$5</definedName>
    <definedName name="Scheduled_Interest_Rate" localSheetId="2">#REF!</definedName>
    <definedName name="Scheduled_Interest_Rate">#REF!</definedName>
    <definedName name="Scheduled_Monthly_Payment" localSheetId="4">#REF!</definedName>
    <definedName name="Scheduled_Monthly_Payment" localSheetId="7">'Loan Repayment Diesel'!$H$4</definedName>
    <definedName name="Scheduled_Monthly_Payment" localSheetId="6">'Loan Repayment Grid'!$H$4</definedName>
    <definedName name="Scheduled_Monthly_Payment" localSheetId="5">'Loan Repayment Solar'!$H$4</definedName>
    <definedName name="Scheduled_Monthly_Payment" localSheetId="2">#REF!</definedName>
    <definedName name="Scheduled_Monthly_Payment">#REF!</definedName>
    <definedName name="test" localSheetId="4">#REF!</definedName>
    <definedName name="test" localSheetId="7">#REF!</definedName>
    <definedName name="test" localSheetId="6">#REF!</definedName>
    <definedName name="test" localSheetId="5">#REF!</definedName>
    <definedName name="test" localSheetId="2">#REF!</definedName>
    <definedName name="test">#REF!</definedName>
    <definedName name="Total_Interest" localSheetId="4">#REF!</definedName>
    <definedName name="Total_Interest" localSheetId="7">'Loan Repayment Diesel'!$H$8</definedName>
    <definedName name="Total_Interest" localSheetId="6">'Loan Repayment Grid'!$H$8</definedName>
    <definedName name="Total_Interest" localSheetId="5">'Loan Repayment Solar'!$H$8</definedName>
    <definedName name="Total_Interest" localSheetId="2">#REF!</definedName>
    <definedName name="Total_Interest">#REF!</definedName>
    <definedName name="Total_Pay" localSheetId="4">#REF!</definedName>
    <definedName name="Total_Pay" localSheetId="7">'Loan Repayment Diesel'!$F$14:$F$373</definedName>
    <definedName name="Total_Pay" localSheetId="6">'Loan Repayment Grid'!$F$14:$F$373</definedName>
    <definedName name="Total_Pay" localSheetId="5">'Loan Repayment Solar'!$F$14:$F$373</definedName>
    <definedName name="Total_Pay" localSheetId="2">#REF!</definedName>
    <definedName name="Total_Pay">#REF!</definedName>
    <definedName name="Total_Payment" localSheetId="4">Scheduled_Payment+Extra_Payment</definedName>
    <definedName name="Total_Payment" localSheetId="7">Scheduled_Payment+Extra_Payment</definedName>
    <definedName name="Total_Payment" localSheetId="6">Scheduled_Payment+Extra_Payment</definedName>
    <definedName name="Total_Payment" localSheetId="5">Scheduled_Payment+Extra_Payment</definedName>
    <definedName name="Total_Payment" localSheetId="2">Scheduled_Payment+Extra_Payment</definedName>
    <definedName name="Total_Payment">Scheduled_Payment+Extra_Payment</definedName>
    <definedName name="Values_Entered" localSheetId="4">IF('Cashflow Calculation'!Loan_Amount*'Cashflow Calculation'!Interest_Rate*'Cashflow Calculation'!Loan_Years*'Cashflow Calculation'!Loan_Start&gt;0,1,0)</definedName>
    <definedName name="Values_Entered" localSheetId="7">IF('Loan Repayment Diesel'!Loan_Amount*'Loan Repayment Diesel'!Interest_Rate*'Loan Repayment Diesel'!Loan_Years*'Loan Repayment Diesel'!Loan_Start&gt;0,1,0)</definedName>
    <definedName name="Values_Entered" localSheetId="6">IF('Loan Repayment Grid'!Loan_Amount*'Loan Repayment Grid'!Interest_Rate*'Loan Repayment Grid'!Loan_Years*'Loan Repayment Grid'!Loan_Start&gt;0,1,0)</definedName>
    <definedName name="Values_Entered" localSheetId="5">IF('Loan Repayment Solar'!Loan_Amount*'Loan Repayment Solar'!Interest_Rate*'Loan Repayment Solar'!Loan_Years*'Loan Repayment Solar'!Loan_Start&gt;0,1,0)</definedName>
    <definedName name="Values_Entered" localSheetId="2">IF(Output!Loan_Amount*Output!Interest_Rate*Output!Loan_Years*Output!Loan_Start&gt;0,1,0)</definedName>
    <definedName name="Values_Entered">IF(Loan_Amount*Interest_Rate*Loan_Years*Loan_Start&gt;0,1,0)</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10" i="11" l="1"/>
  <c r="E8" i="11"/>
  <c r="K33" i="11" l="1"/>
  <c r="B20" i="11" l="1"/>
  <c r="A20" i="18"/>
  <c r="E95" i="1" l="1"/>
  <c r="A19" i="18"/>
  <c r="E63" i="1"/>
  <c r="E33" i="1"/>
  <c r="F20" i="1" l="1"/>
  <c r="L35" i="11" l="1"/>
  <c r="B51" i="9" l="1"/>
  <c r="C8" i="9"/>
  <c r="B8" i="9"/>
  <c r="F24" i="1"/>
  <c r="K105" i="1"/>
  <c r="K73" i="1"/>
  <c r="V190" i="9" l="1"/>
  <c r="U189" i="9"/>
  <c r="U188" i="9"/>
  <c r="U187" i="9"/>
  <c r="N185" i="9"/>
  <c r="C153" i="9"/>
  <c r="C87" i="9"/>
  <c r="C49" i="9"/>
  <c r="E73" i="1"/>
  <c r="E44" i="1"/>
  <c r="K44" i="1"/>
  <c r="C152" i="9" l="1"/>
  <c r="C86" i="9"/>
  <c r="F129" i="9" l="1"/>
  <c r="H129" i="9"/>
  <c r="O129" i="9"/>
  <c r="Q129" i="9"/>
  <c r="U129" i="9"/>
  <c r="W129" i="9"/>
  <c r="Z129" i="9"/>
  <c r="AA129" i="9"/>
  <c r="F130" i="9"/>
  <c r="G130" i="9"/>
  <c r="H130" i="9"/>
  <c r="J130" i="9"/>
  <c r="M130" i="9"/>
  <c r="O130" i="9"/>
  <c r="P130" i="9"/>
  <c r="Q130" i="9"/>
  <c r="U130" i="9"/>
  <c r="V130" i="9"/>
  <c r="W130" i="9"/>
  <c r="Z130" i="9"/>
  <c r="AA130" i="9"/>
  <c r="F131" i="9"/>
  <c r="G131" i="9"/>
  <c r="H131" i="9"/>
  <c r="J131" i="9"/>
  <c r="K131" i="9"/>
  <c r="M131" i="9"/>
  <c r="O131" i="9"/>
  <c r="P131" i="9"/>
  <c r="Q131" i="9"/>
  <c r="R131" i="9"/>
  <c r="U131" i="9"/>
  <c r="V131" i="9"/>
  <c r="W131" i="9"/>
  <c r="Y131" i="9"/>
  <c r="Z131" i="9"/>
  <c r="AA131" i="9"/>
  <c r="F132" i="9"/>
  <c r="G132" i="9"/>
  <c r="H132" i="9"/>
  <c r="I132" i="9"/>
  <c r="J132" i="9"/>
  <c r="K132" i="9"/>
  <c r="L132" i="9"/>
  <c r="M132" i="9"/>
  <c r="N132" i="9"/>
  <c r="O132" i="9"/>
  <c r="P132" i="9"/>
  <c r="Q132" i="9"/>
  <c r="R132" i="9"/>
  <c r="S132" i="9"/>
  <c r="T132" i="9"/>
  <c r="U132" i="9"/>
  <c r="V132" i="9"/>
  <c r="W132" i="9"/>
  <c r="Y132" i="9"/>
  <c r="Z132" i="9"/>
  <c r="AA132" i="9"/>
  <c r="AB132" i="9"/>
  <c r="AC132" i="9"/>
  <c r="F133" i="9"/>
  <c r="G133" i="9"/>
  <c r="H133" i="9"/>
  <c r="J133" i="9"/>
  <c r="K133" i="9"/>
  <c r="L133" i="9"/>
  <c r="M133" i="9"/>
  <c r="O133" i="9"/>
  <c r="P133" i="9"/>
  <c r="Q133" i="9"/>
  <c r="R133" i="9"/>
  <c r="T133" i="9"/>
  <c r="U133" i="9"/>
  <c r="V133" i="9"/>
  <c r="W133" i="9"/>
  <c r="Y133" i="9"/>
  <c r="Z133" i="9"/>
  <c r="AA133" i="9"/>
  <c r="AB133" i="9"/>
  <c r="E133" i="9"/>
  <c r="E132" i="9"/>
  <c r="E131" i="9"/>
  <c r="E130" i="9"/>
  <c r="E129" i="9"/>
  <c r="F63" i="9"/>
  <c r="G63" i="9"/>
  <c r="H63" i="9"/>
  <c r="I63" i="9"/>
  <c r="J63" i="9"/>
  <c r="L63" i="9"/>
  <c r="M63" i="9"/>
  <c r="N63" i="9"/>
  <c r="O63" i="9"/>
  <c r="P63" i="9"/>
  <c r="Q63" i="9"/>
  <c r="S63" i="9"/>
  <c r="T63" i="9"/>
  <c r="U63" i="9"/>
  <c r="V63" i="9"/>
  <c r="W63" i="9"/>
  <c r="X63" i="9"/>
  <c r="Z63" i="9"/>
  <c r="AA63" i="9"/>
  <c r="AB63" i="9"/>
  <c r="AC63" i="9"/>
  <c r="F64" i="9"/>
  <c r="G64" i="9"/>
  <c r="H64" i="9"/>
  <c r="J64" i="9"/>
  <c r="L64" i="9"/>
  <c r="M64" i="9"/>
  <c r="O64" i="9"/>
  <c r="P64" i="9"/>
  <c r="Q64" i="9"/>
  <c r="T64" i="9"/>
  <c r="U64" i="9"/>
  <c r="V64" i="9"/>
  <c r="W64" i="9"/>
  <c r="Z64" i="9"/>
  <c r="AA64" i="9"/>
  <c r="AB64" i="9"/>
  <c r="F65" i="9"/>
  <c r="G65" i="9"/>
  <c r="H65" i="9"/>
  <c r="J65" i="9"/>
  <c r="K65" i="9"/>
  <c r="L65" i="9"/>
  <c r="M65" i="9"/>
  <c r="O65" i="9"/>
  <c r="P65" i="9"/>
  <c r="Q65" i="9"/>
  <c r="R65" i="9"/>
  <c r="T65" i="9"/>
  <c r="U65" i="9"/>
  <c r="V65" i="9"/>
  <c r="W65" i="9"/>
  <c r="Y65" i="9"/>
  <c r="Z65" i="9"/>
  <c r="AA65" i="9"/>
  <c r="AB65" i="9"/>
  <c r="F66" i="9"/>
  <c r="G66" i="9"/>
  <c r="H66" i="9"/>
  <c r="I66" i="9"/>
  <c r="J66" i="9"/>
  <c r="K66" i="9"/>
  <c r="L66" i="9"/>
  <c r="M66" i="9"/>
  <c r="N66" i="9"/>
  <c r="O66" i="9"/>
  <c r="P66" i="9"/>
  <c r="Q66" i="9"/>
  <c r="R66" i="9"/>
  <c r="S66" i="9"/>
  <c r="T66" i="9"/>
  <c r="U66" i="9"/>
  <c r="V66" i="9"/>
  <c r="W66" i="9"/>
  <c r="Y66" i="9"/>
  <c r="Z66" i="9"/>
  <c r="AA66" i="9"/>
  <c r="AB66" i="9"/>
  <c r="AC66" i="9"/>
  <c r="F67" i="9"/>
  <c r="G67" i="9"/>
  <c r="H67" i="9"/>
  <c r="J67" i="9"/>
  <c r="K67" i="9"/>
  <c r="L67" i="9"/>
  <c r="M67" i="9"/>
  <c r="O67" i="9"/>
  <c r="P67" i="9"/>
  <c r="Q67" i="9"/>
  <c r="R67" i="9"/>
  <c r="T67" i="9"/>
  <c r="U67" i="9"/>
  <c r="W67" i="9"/>
  <c r="Y67" i="9"/>
  <c r="Z67" i="9"/>
  <c r="AA67" i="9"/>
  <c r="AB67" i="9"/>
  <c r="E67" i="9"/>
  <c r="E66" i="9"/>
  <c r="E65" i="9"/>
  <c r="E64" i="9"/>
  <c r="E63" i="9"/>
  <c r="F62" i="9"/>
  <c r="G62" i="9"/>
  <c r="H62" i="9"/>
  <c r="I62" i="9"/>
  <c r="J62" i="9"/>
  <c r="K62" i="9"/>
  <c r="M62" i="9"/>
  <c r="O62" i="9"/>
  <c r="P62" i="9"/>
  <c r="Q62" i="9"/>
  <c r="R62" i="9"/>
  <c r="S62" i="9"/>
  <c r="U62" i="9"/>
  <c r="V62" i="9"/>
  <c r="W62" i="9"/>
  <c r="Y62" i="9"/>
  <c r="Z62" i="9"/>
  <c r="AA62" i="9"/>
  <c r="AC62" i="9"/>
  <c r="E62" i="9"/>
  <c r="C48" i="9"/>
  <c r="F24" i="9"/>
  <c r="F29" i="9"/>
  <c r="G29" i="9"/>
  <c r="H29" i="9"/>
  <c r="J29" i="9"/>
  <c r="K29" i="9"/>
  <c r="L29" i="9"/>
  <c r="M29" i="9"/>
  <c r="O29" i="9"/>
  <c r="P29" i="9"/>
  <c r="Q29" i="9"/>
  <c r="R29" i="9"/>
  <c r="T29" i="9"/>
  <c r="U29" i="9"/>
  <c r="W29" i="9"/>
  <c r="Y29" i="9"/>
  <c r="Z29" i="9"/>
  <c r="AA29" i="9"/>
  <c r="AB29" i="9"/>
  <c r="E29" i="9"/>
  <c r="F28" i="9"/>
  <c r="G28" i="9"/>
  <c r="H28" i="9"/>
  <c r="I28" i="9"/>
  <c r="J28" i="9"/>
  <c r="K28" i="9"/>
  <c r="L28" i="9"/>
  <c r="M28" i="9"/>
  <c r="N28" i="9"/>
  <c r="O28" i="9"/>
  <c r="P28" i="9"/>
  <c r="Q28" i="9"/>
  <c r="R28" i="9"/>
  <c r="S28" i="9"/>
  <c r="T28" i="9"/>
  <c r="U28" i="9"/>
  <c r="V28" i="9"/>
  <c r="W28" i="9"/>
  <c r="Y28" i="9"/>
  <c r="Z28" i="9"/>
  <c r="AA28" i="9"/>
  <c r="AB28" i="9"/>
  <c r="AC28" i="9"/>
  <c r="E28" i="9"/>
  <c r="F27" i="9"/>
  <c r="G27" i="9"/>
  <c r="H27" i="9"/>
  <c r="J27" i="9"/>
  <c r="L27" i="9"/>
  <c r="M27" i="9"/>
  <c r="O27" i="9"/>
  <c r="P27" i="9"/>
  <c r="Q27" i="9"/>
  <c r="T27" i="9"/>
  <c r="U27" i="9"/>
  <c r="V27" i="9"/>
  <c r="W27" i="9"/>
  <c r="Z27" i="9"/>
  <c r="AA27" i="9"/>
  <c r="AB27" i="9"/>
  <c r="E27" i="9"/>
  <c r="F26" i="9"/>
  <c r="G26" i="9"/>
  <c r="H26" i="9"/>
  <c r="I26" i="9"/>
  <c r="J26" i="9"/>
  <c r="L26" i="9"/>
  <c r="M26" i="9"/>
  <c r="O26" i="9"/>
  <c r="P26" i="9"/>
  <c r="Q26" i="9"/>
  <c r="S26" i="9"/>
  <c r="T26" i="9"/>
  <c r="U26" i="9"/>
  <c r="V26" i="9"/>
  <c r="W26" i="9"/>
  <c r="Z26" i="9"/>
  <c r="AA26" i="9"/>
  <c r="AB26" i="9"/>
  <c r="AC26" i="9"/>
  <c r="E26" i="9"/>
  <c r="F25" i="9"/>
  <c r="G25" i="9"/>
  <c r="H25" i="9"/>
  <c r="J25" i="9"/>
  <c r="L25" i="9"/>
  <c r="M25" i="9"/>
  <c r="O25" i="9"/>
  <c r="P25" i="9"/>
  <c r="Q25" i="9"/>
  <c r="T25" i="9"/>
  <c r="U25" i="9"/>
  <c r="V25" i="9"/>
  <c r="W25" i="9"/>
  <c r="Z25" i="9"/>
  <c r="AA25" i="9"/>
  <c r="AB25" i="9"/>
  <c r="E25" i="9"/>
  <c r="G24" i="9"/>
  <c r="H24" i="9"/>
  <c r="J24" i="9"/>
  <c r="K24" i="9"/>
  <c r="L24" i="9"/>
  <c r="M24" i="9"/>
  <c r="O24" i="9"/>
  <c r="P24" i="9"/>
  <c r="Q24" i="9"/>
  <c r="R24" i="9"/>
  <c r="T24" i="9"/>
  <c r="U24" i="9"/>
  <c r="V24" i="9"/>
  <c r="W24" i="9"/>
  <c r="Y24" i="9"/>
  <c r="Z24" i="9"/>
  <c r="AA24" i="9"/>
  <c r="AB24" i="9"/>
  <c r="E24" i="9"/>
  <c r="J79" i="1" l="1"/>
  <c r="J111" i="1"/>
  <c r="R35" i="11" l="1"/>
  <c r="C9" i="9" l="1"/>
  <c r="E73" i="9" l="1"/>
  <c r="B9" i="9"/>
  <c r="F140" i="9" l="1"/>
  <c r="P140" i="9"/>
  <c r="AA140" i="9"/>
  <c r="K140" i="9"/>
  <c r="U140" i="9"/>
  <c r="Z140" i="9"/>
  <c r="J140" i="9"/>
  <c r="AB140" i="9"/>
  <c r="L140" i="9"/>
  <c r="W140" i="9"/>
  <c r="G140" i="9"/>
  <c r="Q140" i="9"/>
  <c r="V140" i="9"/>
  <c r="X140" i="9"/>
  <c r="H140" i="9"/>
  <c r="S140" i="9"/>
  <c r="AC140" i="9"/>
  <c r="M140" i="9"/>
  <c r="R140" i="9"/>
  <c r="T140" i="9"/>
  <c r="E140" i="9"/>
  <c r="O140" i="9"/>
  <c r="Y140" i="9"/>
  <c r="I140" i="9"/>
  <c r="N140" i="9"/>
  <c r="I74" i="9"/>
  <c r="M74" i="9"/>
  <c r="Q74" i="9"/>
  <c r="U74" i="9"/>
  <c r="Y74" i="9"/>
  <c r="AC74" i="9"/>
  <c r="N36" i="9"/>
  <c r="R36" i="9"/>
  <c r="V36" i="9"/>
  <c r="Z36" i="9"/>
  <c r="E36" i="9"/>
  <c r="X74" i="9"/>
  <c r="Q36" i="9"/>
  <c r="K36" i="9"/>
  <c r="F74" i="9"/>
  <c r="J74" i="9"/>
  <c r="N74" i="9"/>
  <c r="R74" i="9"/>
  <c r="V74" i="9"/>
  <c r="Z74" i="9"/>
  <c r="E74" i="9"/>
  <c r="O36" i="9"/>
  <c r="S36" i="9"/>
  <c r="W36" i="9"/>
  <c r="AA36" i="9"/>
  <c r="I36" i="9"/>
  <c r="P74" i="9"/>
  <c r="M36" i="9"/>
  <c r="Y36" i="9"/>
  <c r="G74" i="9"/>
  <c r="K74" i="9"/>
  <c r="O74" i="9"/>
  <c r="S74" i="9"/>
  <c r="W74" i="9"/>
  <c r="AA74" i="9"/>
  <c r="L36" i="9"/>
  <c r="P36" i="9"/>
  <c r="T36" i="9"/>
  <c r="X36" i="9"/>
  <c r="AB36" i="9"/>
  <c r="J36" i="9"/>
  <c r="H36" i="9"/>
  <c r="F36" i="9"/>
  <c r="H74" i="9"/>
  <c r="L74" i="9"/>
  <c r="T74" i="9"/>
  <c r="AB74" i="9"/>
  <c r="U36" i="9"/>
  <c r="AC36" i="9"/>
  <c r="G36" i="9"/>
  <c r="B4" i="9"/>
  <c r="S190" i="9" l="1"/>
  <c r="R189" i="9"/>
  <c r="R188" i="9"/>
  <c r="R187" i="9"/>
  <c r="B6" i="9" l="1"/>
  <c r="K85" i="1"/>
  <c r="B89" i="9"/>
  <c r="Q31" i="11" l="1"/>
  <c r="K31" i="11"/>
  <c r="E31" i="11"/>
  <c r="K84" i="1"/>
  <c r="D129" i="9" l="1"/>
  <c r="C129" i="9"/>
  <c r="A129" i="9"/>
  <c r="F96" i="1"/>
  <c r="E6" i="11" l="1"/>
  <c r="B3" i="9"/>
  <c r="E12" i="9" s="1"/>
  <c r="E15" i="9" l="1"/>
  <c r="E14" i="9" s="1"/>
  <c r="D14" i="9"/>
  <c r="K116" i="1" l="1"/>
  <c r="F77" i="1"/>
  <c r="N189" i="9" l="1"/>
  <c r="K189" i="9"/>
  <c r="H189" i="9"/>
  <c r="E189" i="9"/>
  <c r="N20" i="11"/>
  <c r="B2" i="16"/>
  <c r="D5" i="16"/>
  <c r="D6" i="16"/>
  <c r="D4" i="16"/>
  <c r="K117" i="1"/>
  <c r="B155" i="9"/>
  <c r="E139" i="9"/>
  <c r="F1" i="16"/>
  <c r="D131" i="9"/>
  <c r="D132" i="9"/>
  <c r="D133" i="9"/>
  <c r="D134" i="9"/>
  <c r="D135" i="9"/>
  <c r="D136" i="9"/>
  <c r="D130" i="9"/>
  <c r="A132" i="9"/>
  <c r="A130" i="9"/>
  <c r="A127" i="9"/>
  <c r="C150" i="9"/>
  <c r="C145" i="9"/>
  <c r="C142" i="9"/>
  <c r="C139" i="9"/>
  <c r="C138" i="9"/>
  <c r="C137" i="9"/>
  <c r="C136" i="9"/>
  <c r="C135" i="9"/>
  <c r="C134" i="9"/>
  <c r="C133" i="9"/>
  <c r="C132" i="9"/>
  <c r="C131" i="9"/>
  <c r="C130" i="9"/>
  <c r="D142" i="9" l="1"/>
  <c r="D152" i="9" s="1"/>
  <c r="H5" i="16"/>
  <c r="A14" i="16"/>
  <c r="A15" i="16" s="1"/>
  <c r="A16" i="16" s="1"/>
  <c r="A17" i="16" s="1"/>
  <c r="A18" i="16" s="1"/>
  <c r="A19" i="16" s="1"/>
  <c r="A20" i="16" s="1"/>
  <c r="A21" i="16" s="1"/>
  <c r="A22" i="16" s="1"/>
  <c r="A23" i="16" s="1"/>
  <c r="A24" i="16" s="1"/>
  <c r="A25" i="16" s="1"/>
  <c r="A26" i="16" s="1"/>
  <c r="A27" i="16" s="1"/>
  <c r="A28" i="16" s="1"/>
  <c r="A29" i="16" s="1"/>
  <c r="A30" i="16" s="1"/>
  <c r="A31" i="16" s="1"/>
  <c r="A32" i="16" s="1"/>
  <c r="A33" i="16" s="1"/>
  <c r="A34" i="16" s="1"/>
  <c r="A35" i="16" s="1"/>
  <c r="A36" i="16" s="1"/>
  <c r="A37" i="16" s="1"/>
  <c r="A38" i="16" s="1"/>
  <c r="A39" i="16" s="1"/>
  <c r="A40" i="16" s="1"/>
  <c r="A41" i="16" s="1"/>
  <c r="A42" i="16" s="1"/>
  <c r="A43" i="16" s="1"/>
  <c r="A44" i="16" s="1"/>
  <c r="A45" i="16" s="1"/>
  <c r="A46" i="16" s="1"/>
  <c r="A47" i="16" s="1"/>
  <c r="A48" i="16" s="1"/>
  <c r="A49" i="16" s="1"/>
  <c r="A50" i="16" s="1"/>
  <c r="A51" i="16" s="1"/>
  <c r="A52" i="16" s="1"/>
  <c r="A53" i="16" s="1"/>
  <c r="A54" i="16" s="1"/>
  <c r="A55" i="16" s="1"/>
  <c r="A56" i="16" s="1"/>
  <c r="A57" i="16" s="1"/>
  <c r="A58" i="16" s="1"/>
  <c r="A59" i="16" s="1"/>
  <c r="A60" i="16" s="1"/>
  <c r="A61" i="16" s="1"/>
  <c r="A62" i="16" s="1"/>
  <c r="A63" i="16" s="1"/>
  <c r="A64" i="16" s="1"/>
  <c r="A65" i="16" s="1"/>
  <c r="A66" i="16" s="1"/>
  <c r="A67" i="16" s="1"/>
  <c r="A68" i="16" s="1"/>
  <c r="A69" i="16" s="1"/>
  <c r="A70" i="16" s="1"/>
  <c r="A71" i="16" s="1"/>
  <c r="A72" i="16" s="1"/>
  <c r="A73" i="16" s="1"/>
  <c r="A74" i="16" s="1"/>
  <c r="A75" i="16" s="1"/>
  <c r="A76" i="16" s="1"/>
  <c r="A77" i="16" s="1"/>
  <c r="A78" i="16" s="1"/>
  <c r="A79" i="16" s="1"/>
  <c r="A80" i="16" s="1"/>
  <c r="A81" i="16" s="1"/>
  <c r="A82" i="16" s="1"/>
  <c r="A83" i="16" s="1"/>
  <c r="A84" i="16" s="1"/>
  <c r="A85" i="16" s="1"/>
  <c r="A86" i="16" s="1"/>
  <c r="A87" i="16" s="1"/>
  <c r="A88" i="16" s="1"/>
  <c r="A89" i="16" s="1"/>
  <c r="A90" i="16" s="1"/>
  <c r="A91" i="16" s="1"/>
  <c r="A92" i="16" s="1"/>
  <c r="A93" i="16" s="1"/>
  <c r="A94" i="16" s="1"/>
  <c r="A95" i="16" s="1"/>
  <c r="A96" i="16" s="1"/>
  <c r="A97" i="16" s="1"/>
  <c r="A98" i="16" s="1"/>
  <c r="A99" i="16" s="1"/>
  <c r="A100" i="16" s="1"/>
  <c r="A101" i="16" s="1"/>
  <c r="A102" i="16" s="1"/>
  <c r="A103" i="16" s="1"/>
  <c r="A104" i="16" s="1"/>
  <c r="A105" i="16" s="1"/>
  <c r="A106" i="16" s="1"/>
  <c r="A107" i="16" s="1"/>
  <c r="A108" i="16" s="1"/>
  <c r="A109" i="16" s="1"/>
  <c r="A110" i="16" s="1"/>
  <c r="A111" i="16" s="1"/>
  <c r="A112" i="16" s="1"/>
  <c r="A113" i="16" s="1"/>
  <c r="A114" i="16" s="1"/>
  <c r="A115" i="16" s="1"/>
  <c r="A116" i="16" s="1"/>
  <c r="A117" i="16" s="1"/>
  <c r="A118" i="16" s="1"/>
  <c r="A119" i="16" s="1"/>
  <c r="A120" i="16" s="1"/>
  <c r="A121" i="16" s="1"/>
  <c r="A122" i="16" s="1"/>
  <c r="A123" i="16" s="1"/>
  <c r="A124" i="16" s="1"/>
  <c r="A125" i="16" s="1"/>
  <c r="A126" i="16" s="1"/>
  <c r="A127" i="16" s="1"/>
  <c r="A128" i="16" s="1"/>
  <c r="A129" i="16" s="1"/>
  <c r="A130" i="16" s="1"/>
  <c r="A131" i="16" s="1"/>
  <c r="A132" i="16" s="1"/>
  <c r="A133" i="16" s="1"/>
  <c r="A134" i="16" s="1"/>
  <c r="A135" i="16" s="1"/>
  <c r="A136" i="16" s="1"/>
  <c r="A137" i="16" s="1"/>
  <c r="A138" i="16" s="1"/>
  <c r="A139" i="16" s="1"/>
  <c r="A140" i="16" s="1"/>
  <c r="A141" i="16" s="1"/>
  <c r="A142" i="16" s="1"/>
  <c r="A143" i="16" s="1"/>
  <c r="A144" i="16" s="1"/>
  <c r="A145" i="16" s="1"/>
  <c r="A146" i="16" s="1"/>
  <c r="A147" i="16" s="1"/>
  <c r="A148" i="16" s="1"/>
  <c r="A149" i="16" s="1"/>
  <c r="A150" i="16" s="1"/>
  <c r="A151" i="16" s="1"/>
  <c r="A152" i="16" s="1"/>
  <c r="A153" i="16" s="1"/>
  <c r="A154" i="16" s="1"/>
  <c r="A155" i="16" s="1"/>
  <c r="A156" i="16" s="1"/>
  <c r="A157" i="16" s="1"/>
  <c r="A158" i="16" s="1"/>
  <c r="A159" i="16" s="1"/>
  <c r="A160" i="16" s="1"/>
  <c r="A161" i="16" s="1"/>
  <c r="A162" i="16" s="1"/>
  <c r="A163" i="16" s="1"/>
  <c r="A164" i="16" s="1"/>
  <c r="A165" i="16" s="1"/>
  <c r="A166" i="16" s="1"/>
  <c r="A167" i="16" s="1"/>
  <c r="A168" i="16" s="1"/>
  <c r="A169" i="16" s="1"/>
  <c r="A170" i="16" s="1"/>
  <c r="A171" i="16" s="1"/>
  <c r="A172" i="16" s="1"/>
  <c r="A173" i="16" s="1"/>
  <c r="A174" i="16" s="1"/>
  <c r="A175" i="16" s="1"/>
  <c r="A176" i="16" s="1"/>
  <c r="A177" i="16" s="1"/>
  <c r="A178" i="16" s="1"/>
  <c r="A179" i="16" s="1"/>
  <c r="A180" i="16" s="1"/>
  <c r="A181" i="16" s="1"/>
  <c r="A182" i="16" s="1"/>
  <c r="A183" i="16" s="1"/>
  <c r="A184" i="16" s="1"/>
  <c r="A185" i="16" s="1"/>
  <c r="A186" i="16" s="1"/>
  <c r="A187" i="16" s="1"/>
  <c r="A188" i="16" s="1"/>
  <c r="A189" i="16" s="1"/>
  <c r="A190" i="16" s="1"/>
  <c r="A191" i="16" s="1"/>
  <c r="A192" i="16" s="1"/>
  <c r="A193" i="16" s="1"/>
  <c r="A194" i="16" s="1"/>
  <c r="A195" i="16" s="1"/>
  <c r="A196" i="16" s="1"/>
  <c r="A197" i="16" s="1"/>
  <c r="A198" i="16" s="1"/>
  <c r="A199" i="16" s="1"/>
  <c r="A200" i="16" s="1"/>
  <c r="A201" i="16" s="1"/>
  <c r="A202" i="16" s="1"/>
  <c r="A203" i="16" s="1"/>
  <c r="A204" i="16" s="1"/>
  <c r="A205" i="16" s="1"/>
  <c r="A206" i="16" s="1"/>
  <c r="A207" i="16" s="1"/>
  <c r="A208" i="16" s="1"/>
  <c r="A209" i="16" s="1"/>
  <c r="A210" i="16" s="1"/>
  <c r="A211" i="16" s="1"/>
  <c r="A212" i="16" s="1"/>
  <c r="A213" i="16" s="1"/>
  <c r="A214" i="16" s="1"/>
  <c r="A215" i="16" s="1"/>
  <c r="A216" i="16" s="1"/>
  <c r="A217" i="16" s="1"/>
  <c r="A218" i="16" s="1"/>
  <c r="A219" i="16" s="1"/>
  <c r="A220" i="16" s="1"/>
  <c r="A221" i="16" s="1"/>
  <c r="A222" i="16" s="1"/>
  <c r="A223" i="16" s="1"/>
  <c r="A224" i="16" s="1"/>
  <c r="A225" i="16" s="1"/>
  <c r="A226" i="16" s="1"/>
  <c r="A227" i="16" s="1"/>
  <c r="A228" i="16" s="1"/>
  <c r="A229" i="16" s="1"/>
  <c r="A230" i="16" s="1"/>
  <c r="A231" i="16" s="1"/>
  <c r="A232" i="16" s="1"/>
  <c r="A233" i="16" s="1"/>
  <c r="A234" i="16" s="1"/>
  <c r="A235" i="16" s="1"/>
  <c r="A236" i="16" s="1"/>
  <c r="A237" i="16" s="1"/>
  <c r="A238" i="16" s="1"/>
  <c r="A239" i="16" s="1"/>
  <c r="A240" i="16" s="1"/>
  <c r="A241" i="16" s="1"/>
  <c r="A242" i="16" s="1"/>
  <c r="A243" i="16" s="1"/>
  <c r="A244" i="16" s="1"/>
  <c r="A245" i="16" s="1"/>
  <c r="A246" i="16" s="1"/>
  <c r="A247" i="16" s="1"/>
  <c r="A248" i="16" s="1"/>
  <c r="A249" i="16" s="1"/>
  <c r="A250" i="16" s="1"/>
  <c r="A251" i="16" s="1"/>
  <c r="A252" i="16" s="1"/>
  <c r="A253" i="16" s="1"/>
  <c r="A254" i="16" s="1"/>
  <c r="A255" i="16" s="1"/>
  <c r="A256" i="16" s="1"/>
  <c r="A257" i="16" s="1"/>
  <c r="A258" i="16" s="1"/>
  <c r="A259" i="16" s="1"/>
  <c r="A260" i="16" s="1"/>
  <c r="A261" i="16" s="1"/>
  <c r="A262" i="16" s="1"/>
  <c r="A263" i="16" s="1"/>
  <c r="A264" i="16" s="1"/>
  <c r="A265" i="16" s="1"/>
  <c r="A266" i="16" s="1"/>
  <c r="A267" i="16" s="1"/>
  <c r="A268" i="16" s="1"/>
  <c r="A269" i="16" s="1"/>
  <c r="A270" i="16" s="1"/>
  <c r="A271" i="16" s="1"/>
  <c r="A272" i="16" s="1"/>
  <c r="A273" i="16" s="1"/>
  <c r="A274" i="16" s="1"/>
  <c r="A275" i="16" s="1"/>
  <c r="A276" i="16" s="1"/>
  <c r="A277" i="16" s="1"/>
  <c r="A278" i="16" s="1"/>
  <c r="A279" i="16" s="1"/>
  <c r="A280" i="16" s="1"/>
  <c r="A281" i="16" s="1"/>
  <c r="A282" i="16" s="1"/>
  <c r="A283" i="16" s="1"/>
  <c r="A284" i="16" s="1"/>
  <c r="A285" i="16" s="1"/>
  <c r="A286" i="16" s="1"/>
  <c r="A287" i="16" s="1"/>
  <c r="A288" i="16" s="1"/>
  <c r="A289" i="16" s="1"/>
  <c r="A290" i="16" s="1"/>
  <c r="A291" i="16" s="1"/>
  <c r="A292" i="16" s="1"/>
  <c r="A293" i="16" s="1"/>
  <c r="A294" i="16" s="1"/>
  <c r="A295" i="16" s="1"/>
  <c r="A296" i="16" s="1"/>
  <c r="A297" i="16" s="1"/>
  <c r="A298" i="16" s="1"/>
  <c r="A299" i="16" s="1"/>
  <c r="A300" i="16" s="1"/>
  <c r="A301" i="16" s="1"/>
  <c r="A302" i="16" s="1"/>
  <c r="A303" i="16" s="1"/>
  <c r="A304" i="16" s="1"/>
  <c r="A305" i="16" s="1"/>
  <c r="A306" i="16" s="1"/>
  <c r="A307" i="16" s="1"/>
  <c r="A308" i="16" s="1"/>
  <c r="A309" i="16" s="1"/>
  <c r="A310" i="16" s="1"/>
  <c r="A311" i="16" s="1"/>
  <c r="A312" i="16" s="1"/>
  <c r="A313" i="16" s="1"/>
  <c r="A314" i="16" s="1"/>
  <c r="A315" i="16" s="1"/>
  <c r="A316" i="16" s="1"/>
  <c r="A317" i="16" s="1"/>
  <c r="A318" i="16" s="1"/>
  <c r="A319" i="16" s="1"/>
  <c r="A320" i="16" s="1"/>
  <c r="A321" i="16" s="1"/>
  <c r="A322" i="16" s="1"/>
  <c r="A323" i="16" s="1"/>
  <c r="A324" i="16" s="1"/>
  <c r="A325" i="16" s="1"/>
  <c r="A326" i="16" s="1"/>
  <c r="A327" i="16" s="1"/>
  <c r="A328" i="16" s="1"/>
  <c r="A329" i="16" s="1"/>
  <c r="A330" i="16" s="1"/>
  <c r="A331" i="16" s="1"/>
  <c r="A332" i="16" s="1"/>
  <c r="A333" i="16" s="1"/>
  <c r="A334" i="16" s="1"/>
  <c r="A335" i="16" s="1"/>
  <c r="A336" i="16" s="1"/>
  <c r="A337" i="16" s="1"/>
  <c r="A338" i="16" s="1"/>
  <c r="A339" i="16" s="1"/>
  <c r="A340" i="16" s="1"/>
  <c r="A341" i="16" s="1"/>
  <c r="A342" i="16" s="1"/>
  <c r="A343" i="16" s="1"/>
  <c r="A344" i="16" s="1"/>
  <c r="A345" i="16" s="1"/>
  <c r="A346" i="16" s="1"/>
  <c r="A347" i="16" s="1"/>
  <c r="A348" i="16" s="1"/>
  <c r="A349" i="16" s="1"/>
  <c r="A350" i="16" s="1"/>
  <c r="A351" i="16" s="1"/>
  <c r="A352" i="16" s="1"/>
  <c r="A353" i="16" s="1"/>
  <c r="A354" i="16" s="1"/>
  <c r="A355" i="16" s="1"/>
  <c r="A356" i="16" s="1"/>
  <c r="A357" i="16" s="1"/>
  <c r="A358" i="16" s="1"/>
  <c r="A359" i="16" s="1"/>
  <c r="A360" i="16" s="1"/>
  <c r="A361" i="16" s="1"/>
  <c r="A362" i="16" s="1"/>
  <c r="A363" i="16" s="1"/>
  <c r="A364" i="16" s="1"/>
  <c r="A365" i="16" s="1"/>
  <c r="A366" i="16" s="1"/>
  <c r="A367" i="16" s="1"/>
  <c r="A368" i="16" s="1"/>
  <c r="A369" i="16" s="1"/>
  <c r="A370" i="16" s="1"/>
  <c r="A371" i="16" s="1"/>
  <c r="A372" i="16" s="1"/>
  <c r="A373" i="16" s="1"/>
  <c r="H4" i="16"/>
  <c r="C14" i="16"/>
  <c r="E185" i="9"/>
  <c r="H185" i="9"/>
  <c r="K185" i="9"/>
  <c r="E187" i="9"/>
  <c r="H187" i="9"/>
  <c r="K187" i="9"/>
  <c r="N187" i="9"/>
  <c r="F97" i="1"/>
  <c r="F108" i="1"/>
  <c r="K86" i="1"/>
  <c r="F116" i="1"/>
  <c r="J113" i="1"/>
  <c r="J115" i="1" s="1"/>
  <c r="J95" i="1" s="1"/>
  <c r="Q35" i="11" s="1"/>
  <c r="F112" i="1"/>
  <c r="F110" i="1"/>
  <c r="F109" i="1"/>
  <c r="F104" i="1"/>
  <c r="E104" i="1"/>
  <c r="F103" i="1"/>
  <c r="F102" i="1"/>
  <c r="F101" i="1"/>
  <c r="F100" i="1"/>
  <c r="F99" i="1"/>
  <c r="F98" i="1"/>
  <c r="Q33" i="11" l="1"/>
  <c r="D151" i="9"/>
  <c r="D150" i="9" s="1"/>
  <c r="D145" i="9" s="1"/>
  <c r="J117" i="1"/>
  <c r="E108" i="1" s="1"/>
  <c r="E138" i="9" s="1"/>
  <c r="J137" i="9"/>
  <c r="N137" i="9"/>
  <c r="R137" i="9"/>
  <c r="V137" i="9"/>
  <c r="Z137" i="9"/>
  <c r="P137" i="9"/>
  <c r="T137" i="9"/>
  <c r="AB137" i="9"/>
  <c r="Q137" i="9"/>
  <c r="Y137" i="9"/>
  <c r="K137" i="9"/>
  <c r="O137" i="9"/>
  <c r="S137" i="9"/>
  <c r="W137" i="9"/>
  <c r="AA137" i="9"/>
  <c r="L137" i="9"/>
  <c r="X137" i="9"/>
  <c r="M137" i="9"/>
  <c r="U137" i="9"/>
  <c r="AC137" i="9"/>
  <c r="H137" i="9"/>
  <c r="E137" i="9"/>
  <c r="G137" i="9"/>
  <c r="I137" i="9"/>
  <c r="F137" i="9"/>
  <c r="D23" i="16"/>
  <c r="B23" i="16"/>
  <c r="B76" i="16"/>
  <c r="D76" i="16"/>
  <c r="D316" i="16"/>
  <c r="B316" i="16"/>
  <c r="D73" i="16"/>
  <c r="B73" i="16"/>
  <c r="B124" i="16"/>
  <c r="D124" i="16"/>
  <c r="D265" i="16"/>
  <c r="B265" i="16"/>
  <c r="B24" i="16"/>
  <c r="D24" i="16"/>
  <c r="B48" i="16"/>
  <c r="D48" i="16"/>
  <c r="B80" i="16"/>
  <c r="D80" i="16"/>
  <c r="D221" i="16"/>
  <c r="B221" i="16"/>
  <c r="D43" i="16"/>
  <c r="B43" i="16"/>
  <c r="D217" i="16"/>
  <c r="B217" i="16"/>
  <c r="D49" i="16"/>
  <c r="B49" i="16"/>
  <c r="B54" i="16"/>
  <c r="D54" i="16"/>
  <c r="B86" i="16"/>
  <c r="D86" i="16"/>
  <c r="B118" i="16"/>
  <c r="D118" i="16"/>
  <c r="D163" i="16"/>
  <c r="B163" i="16"/>
  <c r="D187" i="16"/>
  <c r="B187" i="16"/>
  <c r="D219" i="16"/>
  <c r="B219" i="16"/>
  <c r="D275" i="16"/>
  <c r="B275" i="16"/>
  <c r="D93" i="16"/>
  <c r="B93" i="16"/>
  <c r="D109" i="16"/>
  <c r="B109" i="16"/>
  <c r="D125" i="16"/>
  <c r="B125" i="16"/>
  <c r="D141" i="16"/>
  <c r="B141" i="16"/>
  <c r="D257" i="16"/>
  <c r="B257" i="16"/>
  <c r="D164" i="16"/>
  <c r="B164" i="16"/>
  <c r="B180" i="16"/>
  <c r="D180" i="16"/>
  <c r="B196" i="16"/>
  <c r="D196" i="16"/>
  <c r="B212" i="16"/>
  <c r="D212" i="16"/>
  <c r="B228" i="16"/>
  <c r="D228" i="16"/>
  <c r="B244" i="16"/>
  <c r="D244" i="16"/>
  <c r="D288" i="16"/>
  <c r="B288" i="16"/>
  <c r="D348" i="16"/>
  <c r="B348" i="16"/>
  <c r="B262" i="16"/>
  <c r="D262" i="16"/>
  <c r="B270" i="16"/>
  <c r="D270" i="16"/>
  <c r="D290" i="16"/>
  <c r="B290" i="16"/>
  <c r="D322" i="16"/>
  <c r="B322" i="16"/>
  <c r="B285" i="16"/>
  <c r="D285" i="16"/>
  <c r="B301" i="16"/>
  <c r="D301" i="16"/>
  <c r="B317" i="16"/>
  <c r="D317" i="16"/>
  <c r="D346" i="16"/>
  <c r="B346" i="16"/>
  <c r="B327" i="16"/>
  <c r="D327" i="16"/>
  <c r="B345" i="16"/>
  <c r="D345" i="16"/>
  <c r="B351" i="16"/>
  <c r="D351" i="16"/>
  <c r="B367" i="16"/>
  <c r="D367" i="16"/>
  <c r="D15" i="16"/>
  <c r="B15" i="16"/>
  <c r="B84" i="16"/>
  <c r="D84" i="16"/>
  <c r="B82" i="16"/>
  <c r="D82" i="16"/>
  <c r="B128" i="16"/>
  <c r="D128" i="16"/>
  <c r="D330" i="16"/>
  <c r="B330" i="16"/>
  <c r="B26" i="16"/>
  <c r="D26" i="16"/>
  <c r="D55" i="16"/>
  <c r="B55" i="16"/>
  <c r="D165" i="16"/>
  <c r="B165" i="16"/>
  <c r="D229" i="16"/>
  <c r="B229" i="16"/>
  <c r="B52" i="16"/>
  <c r="D52" i="16"/>
  <c r="D225" i="16"/>
  <c r="B225" i="16"/>
  <c r="D57" i="16"/>
  <c r="B57" i="16"/>
  <c r="D29" i="16"/>
  <c r="B29" i="16"/>
  <c r="D61" i="16"/>
  <c r="B61" i="16"/>
  <c r="B90" i="16"/>
  <c r="D90" i="16"/>
  <c r="B122" i="16"/>
  <c r="D122" i="16"/>
  <c r="D249" i="16"/>
  <c r="B249" i="16"/>
  <c r="D191" i="16"/>
  <c r="B191" i="16"/>
  <c r="D223" i="16"/>
  <c r="B223" i="16"/>
  <c r="D292" i="16"/>
  <c r="B292" i="16"/>
  <c r="D95" i="16"/>
  <c r="B95" i="16"/>
  <c r="D111" i="16"/>
  <c r="B111" i="16"/>
  <c r="D127" i="16"/>
  <c r="B127" i="16"/>
  <c r="D143" i="16"/>
  <c r="B143" i="16"/>
  <c r="D150" i="16"/>
  <c r="B150" i="16"/>
  <c r="D166" i="16"/>
  <c r="B166" i="16"/>
  <c r="B182" i="16"/>
  <c r="D182" i="16"/>
  <c r="B190" i="16"/>
  <c r="D190" i="16"/>
  <c r="B206" i="16"/>
  <c r="D206" i="16"/>
  <c r="B222" i="16"/>
  <c r="D222" i="16"/>
  <c r="B238" i="16"/>
  <c r="D238" i="16"/>
  <c r="B246" i="16"/>
  <c r="D246" i="16"/>
  <c r="D296" i="16"/>
  <c r="B296" i="16"/>
  <c r="D358" i="16"/>
  <c r="B358" i="16"/>
  <c r="B248" i="16"/>
  <c r="D248" i="16"/>
  <c r="B256" i="16"/>
  <c r="D256" i="16"/>
  <c r="B264" i="16"/>
  <c r="D264" i="16"/>
  <c r="B272" i="16"/>
  <c r="D272" i="16"/>
  <c r="D280" i="16"/>
  <c r="B280" i="16"/>
  <c r="D294" i="16"/>
  <c r="B294" i="16"/>
  <c r="D310" i="16"/>
  <c r="B310" i="16"/>
  <c r="D340" i="16"/>
  <c r="B340" i="16"/>
  <c r="B343" i="16"/>
  <c r="D343" i="16"/>
  <c r="B287" i="16"/>
  <c r="D287" i="16"/>
  <c r="B295" i="16"/>
  <c r="D295" i="16"/>
  <c r="B303" i="16"/>
  <c r="D303" i="16"/>
  <c r="B311" i="16"/>
  <c r="D311" i="16"/>
  <c r="B319" i="16"/>
  <c r="D319" i="16"/>
  <c r="B328" i="16"/>
  <c r="D328" i="16"/>
  <c r="D354" i="16"/>
  <c r="B354" i="16"/>
  <c r="D334" i="16"/>
  <c r="B334" i="16"/>
  <c r="B329" i="16"/>
  <c r="D329" i="16"/>
  <c r="B337" i="16"/>
  <c r="D337" i="16"/>
  <c r="D352" i="16"/>
  <c r="B352" i="16"/>
  <c r="D368" i="16"/>
  <c r="B368" i="16"/>
  <c r="B353" i="16"/>
  <c r="D353" i="16"/>
  <c r="B361" i="16"/>
  <c r="D361" i="16"/>
  <c r="B369" i="16"/>
  <c r="D369" i="16"/>
  <c r="D21" i="16"/>
  <c r="B21" i="16"/>
  <c r="D25" i="16"/>
  <c r="B25" i="16"/>
  <c r="D59" i="16"/>
  <c r="B59" i="16"/>
  <c r="D157" i="16"/>
  <c r="B157" i="16"/>
  <c r="D201" i="16"/>
  <c r="B201" i="16"/>
  <c r="B58" i="16"/>
  <c r="D58" i="16"/>
  <c r="B88" i="16"/>
  <c r="D88" i="16"/>
  <c r="B112" i="16"/>
  <c r="D112" i="16"/>
  <c r="B132" i="16"/>
  <c r="D132" i="16"/>
  <c r="B148" i="16"/>
  <c r="D148" i="16"/>
  <c r="B20" i="16"/>
  <c r="D20" i="16"/>
  <c r="B28" i="16"/>
  <c r="D28" i="16"/>
  <c r="B40" i="16"/>
  <c r="D40" i="16"/>
  <c r="B56" i="16"/>
  <c r="D56" i="16"/>
  <c r="B72" i="16"/>
  <c r="D72" i="16"/>
  <c r="D173" i="16"/>
  <c r="B173" i="16"/>
  <c r="D205" i="16"/>
  <c r="B205" i="16"/>
  <c r="D237" i="16"/>
  <c r="B237" i="16"/>
  <c r="D300" i="16"/>
  <c r="B300" i="16"/>
  <c r="B60" i="16"/>
  <c r="D60" i="16"/>
  <c r="D185" i="16"/>
  <c r="B185" i="16"/>
  <c r="D233" i="16"/>
  <c r="B233" i="16"/>
  <c r="B34" i="16"/>
  <c r="D34" i="16"/>
  <c r="D65" i="16"/>
  <c r="B65" i="16"/>
  <c r="B108" i="16"/>
  <c r="D108" i="16"/>
  <c r="B30" i="16"/>
  <c r="D30" i="16"/>
  <c r="B46" i="16"/>
  <c r="D46" i="16"/>
  <c r="B62" i="16"/>
  <c r="D62" i="16"/>
  <c r="B78" i="16"/>
  <c r="D78" i="16"/>
  <c r="B94" i="16"/>
  <c r="D94" i="16"/>
  <c r="B110" i="16"/>
  <c r="D110" i="16"/>
  <c r="B126" i="16"/>
  <c r="D126" i="16"/>
  <c r="B142" i="16"/>
  <c r="D142" i="16"/>
  <c r="B153" i="16"/>
  <c r="D153" i="16"/>
  <c r="D179" i="16"/>
  <c r="B179" i="16"/>
  <c r="D195" i="16"/>
  <c r="B195" i="16"/>
  <c r="D211" i="16"/>
  <c r="B211" i="16"/>
  <c r="D227" i="16"/>
  <c r="B227" i="16"/>
  <c r="D243" i="16"/>
  <c r="B243" i="16"/>
  <c r="D308" i="16"/>
  <c r="B308" i="16"/>
  <c r="D89" i="16"/>
  <c r="B89" i="16"/>
  <c r="D97" i="16"/>
  <c r="B97" i="16"/>
  <c r="D105" i="16"/>
  <c r="B105" i="16"/>
  <c r="D113" i="16"/>
  <c r="B113" i="16"/>
  <c r="D121" i="16"/>
  <c r="B121" i="16"/>
  <c r="D129" i="16"/>
  <c r="B129" i="16"/>
  <c r="D137" i="16"/>
  <c r="B137" i="16"/>
  <c r="D145" i="16"/>
  <c r="B145" i="16"/>
  <c r="D159" i="16"/>
  <c r="B159" i="16"/>
  <c r="B152" i="16"/>
  <c r="D152" i="16"/>
  <c r="B160" i="16"/>
  <c r="D160" i="16"/>
  <c r="B168" i="16"/>
  <c r="D168" i="16"/>
  <c r="B176" i="16"/>
  <c r="D176" i="16"/>
  <c r="B184" i="16"/>
  <c r="D184" i="16"/>
  <c r="B192" i="16"/>
  <c r="D192" i="16"/>
  <c r="B200" i="16"/>
  <c r="D200" i="16"/>
  <c r="B208" i="16"/>
  <c r="D208" i="16"/>
  <c r="B216" i="16"/>
  <c r="D216" i="16"/>
  <c r="B224" i="16"/>
  <c r="D224" i="16"/>
  <c r="B232" i="16"/>
  <c r="D232" i="16"/>
  <c r="B240" i="16"/>
  <c r="D240" i="16"/>
  <c r="B247" i="16"/>
  <c r="D247" i="16"/>
  <c r="D273" i="16"/>
  <c r="B273" i="16"/>
  <c r="D304" i="16"/>
  <c r="B304" i="16"/>
  <c r="D253" i="16"/>
  <c r="B253" i="16"/>
  <c r="D250" i="16"/>
  <c r="B250" i="16"/>
  <c r="D258" i="16"/>
  <c r="B258" i="16"/>
  <c r="D266" i="16"/>
  <c r="B266" i="16"/>
  <c r="B274" i="16"/>
  <c r="D274" i="16"/>
  <c r="D282" i="16"/>
  <c r="B282" i="16"/>
  <c r="D298" i="16"/>
  <c r="B298" i="16"/>
  <c r="D314" i="16"/>
  <c r="B314" i="16"/>
  <c r="B347" i="16"/>
  <c r="D347" i="16"/>
  <c r="B281" i="16"/>
  <c r="D281" i="16"/>
  <c r="B289" i="16"/>
  <c r="D289" i="16"/>
  <c r="B297" i="16"/>
  <c r="D297" i="16"/>
  <c r="B305" i="16"/>
  <c r="D305" i="16"/>
  <c r="B313" i="16"/>
  <c r="D313" i="16"/>
  <c r="B321" i="16"/>
  <c r="D321" i="16"/>
  <c r="B336" i="16"/>
  <c r="D336" i="16"/>
  <c r="D362" i="16"/>
  <c r="B362" i="16"/>
  <c r="D342" i="16"/>
  <c r="B342" i="16"/>
  <c r="D331" i="16"/>
  <c r="B331" i="16"/>
  <c r="D339" i="16"/>
  <c r="B339" i="16"/>
  <c r="D356" i="16"/>
  <c r="B356" i="16"/>
  <c r="D372" i="16"/>
  <c r="B372" i="16"/>
  <c r="B355" i="16"/>
  <c r="D355" i="16"/>
  <c r="B363" i="16"/>
  <c r="D363" i="16"/>
  <c r="B371" i="16"/>
  <c r="D371" i="16"/>
  <c r="D19" i="16"/>
  <c r="B19" i="16"/>
  <c r="B44" i="16"/>
  <c r="D44" i="16"/>
  <c r="D177" i="16"/>
  <c r="B177" i="16"/>
  <c r="D41" i="16"/>
  <c r="B41" i="16"/>
  <c r="B100" i="16"/>
  <c r="D100" i="16"/>
  <c r="B140" i="16"/>
  <c r="D140" i="16"/>
  <c r="B16" i="16"/>
  <c r="D16" i="16"/>
  <c r="B32" i="16"/>
  <c r="D32" i="16"/>
  <c r="B64" i="16"/>
  <c r="D64" i="16"/>
  <c r="D189" i="16"/>
  <c r="B189" i="16"/>
  <c r="D251" i="16"/>
  <c r="B251" i="16"/>
  <c r="D75" i="16"/>
  <c r="B75" i="16"/>
  <c r="D267" i="16"/>
  <c r="B267" i="16"/>
  <c r="D81" i="16"/>
  <c r="B81" i="16"/>
  <c r="B38" i="16"/>
  <c r="D38" i="16"/>
  <c r="B70" i="16"/>
  <c r="D70" i="16"/>
  <c r="B102" i="16"/>
  <c r="D102" i="16"/>
  <c r="B134" i="16"/>
  <c r="D134" i="16"/>
  <c r="D171" i="16"/>
  <c r="B171" i="16"/>
  <c r="D203" i="16"/>
  <c r="B203" i="16"/>
  <c r="D235" i="16"/>
  <c r="B235" i="16"/>
  <c r="D332" i="16"/>
  <c r="B332" i="16"/>
  <c r="D101" i="16"/>
  <c r="B101" i="16"/>
  <c r="D117" i="16"/>
  <c r="B117" i="16"/>
  <c r="D133" i="16"/>
  <c r="B133" i="16"/>
  <c r="D149" i="16"/>
  <c r="B149" i="16"/>
  <c r="D156" i="16"/>
  <c r="B156" i="16"/>
  <c r="B172" i="16"/>
  <c r="D172" i="16"/>
  <c r="B188" i="16"/>
  <c r="D188" i="16"/>
  <c r="B204" i="16"/>
  <c r="D204" i="16"/>
  <c r="B220" i="16"/>
  <c r="D220" i="16"/>
  <c r="B236" i="16"/>
  <c r="D236" i="16"/>
  <c r="B263" i="16"/>
  <c r="D263" i="16"/>
  <c r="D320" i="16"/>
  <c r="B320" i="16"/>
  <c r="B254" i="16"/>
  <c r="D254" i="16"/>
  <c r="B278" i="16"/>
  <c r="D278" i="16"/>
  <c r="D306" i="16"/>
  <c r="B306" i="16"/>
  <c r="D338" i="16"/>
  <c r="B338" i="16"/>
  <c r="B293" i="16"/>
  <c r="D293" i="16"/>
  <c r="B309" i="16"/>
  <c r="D309" i="16"/>
  <c r="B325" i="16"/>
  <c r="D325" i="16"/>
  <c r="D326" i="16"/>
  <c r="B326" i="16"/>
  <c r="B335" i="16"/>
  <c r="D335" i="16"/>
  <c r="D364" i="16"/>
  <c r="B364" i="16"/>
  <c r="B359" i="16"/>
  <c r="D359" i="16"/>
  <c r="D51" i="16"/>
  <c r="B51" i="16"/>
  <c r="D193" i="16"/>
  <c r="B193" i="16"/>
  <c r="B50" i="16"/>
  <c r="D50" i="16"/>
  <c r="B104" i="16"/>
  <c r="D104" i="16"/>
  <c r="B144" i="16"/>
  <c r="D144" i="16"/>
  <c r="B18" i="16"/>
  <c r="D18" i="16"/>
  <c r="D39" i="16"/>
  <c r="B39" i="16"/>
  <c r="D71" i="16"/>
  <c r="B71" i="16"/>
  <c r="D197" i="16"/>
  <c r="B197" i="16"/>
  <c r="D271" i="16"/>
  <c r="B271" i="16"/>
  <c r="D83" i="16"/>
  <c r="B83" i="16"/>
  <c r="D279" i="16"/>
  <c r="B279" i="16"/>
  <c r="B96" i="16"/>
  <c r="D96" i="16"/>
  <c r="D45" i="16"/>
  <c r="B45" i="16"/>
  <c r="D77" i="16"/>
  <c r="B77" i="16"/>
  <c r="B106" i="16"/>
  <c r="D106" i="16"/>
  <c r="B138" i="16"/>
  <c r="D138" i="16"/>
  <c r="D175" i="16"/>
  <c r="B175" i="16"/>
  <c r="D207" i="16"/>
  <c r="B207" i="16"/>
  <c r="D239" i="16"/>
  <c r="B239" i="16"/>
  <c r="D87" i="16"/>
  <c r="B87" i="16"/>
  <c r="D103" i="16"/>
  <c r="B103" i="16"/>
  <c r="D119" i="16"/>
  <c r="B119" i="16"/>
  <c r="D135" i="16"/>
  <c r="B135" i="16"/>
  <c r="D151" i="16"/>
  <c r="B151" i="16"/>
  <c r="D158" i="16"/>
  <c r="B158" i="16"/>
  <c r="B174" i="16"/>
  <c r="D174" i="16"/>
  <c r="B198" i="16"/>
  <c r="D198" i="16"/>
  <c r="B214" i="16"/>
  <c r="D214" i="16"/>
  <c r="B230" i="16"/>
  <c r="D230" i="16"/>
  <c r="D269" i="16"/>
  <c r="B269" i="16"/>
  <c r="D27" i="16"/>
  <c r="B27" i="16"/>
  <c r="D17" i="16"/>
  <c r="B17" i="16"/>
  <c r="D35" i="16"/>
  <c r="B35" i="16"/>
  <c r="B68" i="16"/>
  <c r="D68" i="16"/>
  <c r="D169" i="16"/>
  <c r="B169" i="16"/>
  <c r="D284" i="16"/>
  <c r="B284" i="16"/>
  <c r="D33" i="16"/>
  <c r="B33" i="16"/>
  <c r="B66" i="16"/>
  <c r="D66" i="16"/>
  <c r="B92" i="16"/>
  <c r="D92" i="16"/>
  <c r="B120" i="16"/>
  <c r="D120" i="16"/>
  <c r="B136" i="16"/>
  <c r="D136" i="16"/>
  <c r="D155" i="16"/>
  <c r="B155" i="16"/>
  <c r="B14" i="16"/>
  <c r="H14" i="16"/>
  <c r="D14" i="16"/>
  <c r="E14" i="16" s="1"/>
  <c r="B22" i="16"/>
  <c r="D22" i="16"/>
  <c r="D31" i="16"/>
  <c r="B31" i="16"/>
  <c r="D47" i="16"/>
  <c r="B47" i="16"/>
  <c r="D63" i="16"/>
  <c r="B63" i="16"/>
  <c r="D79" i="16"/>
  <c r="B79" i="16"/>
  <c r="D181" i="16"/>
  <c r="B181" i="16"/>
  <c r="D213" i="16"/>
  <c r="B213" i="16"/>
  <c r="D245" i="16"/>
  <c r="B245" i="16"/>
  <c r="B36" i="16"/>
  <c r="D36" i="16"/>
  <c r="D67" i="16"/>
  <c r="B67" i="16"/>
  <c r="D209" i="16"/>
  <c r="B209" i="16"/>
  <c r="D241" i="16"/>
  <c r="B241" i="16"/>
  <c r="B42" i="16"/>
  <c r="D42" i="16"/>
  <c r="B74" i="16"/>
  <c r="D74" i="16"/>
  <c r="B116" i="16"/>
  <c r="D116" i="16"/>
  <c r="D37" i="16"/>
  <c r="B37" i="16"/>
  <c r="D53" i="16"/>
  <c r="B53" i="16"/>
  <c r="D69" i="16"/>
  <c r="B69" i="16"/>
  <c r="D85" i="16"/>
  <c r="B85" i="16"/>
  <c r="B98" i="16"/>
  <c r="D98" i="16"/>
  <c r="B114" i="16"/>
  <c r="D114" i="16"/>
  <c r="B130" i="16"/>
  <c r="D130" i="16"/>
  <c r="B146" i="16"/>
  <c r="D146" i="16"/>
  <c r="B161" i="16"/>
  <c r="D161" i="16"/>
  <c r="D183" i="16"/>
  <c r="B183" i="16"/>
  <c r="D199" i="16"/>
  <c r="B199" i="16"/>
  <c r="D215" i="16"/>
  <c r="B215" i="16"/>
  <c r="D231" i="16"/>
  <c r="B231" i="16"/>
  <c r="D259" i="16"/>
  <c r="B259" i="16"/>
  <c r="D324" i="16"/>
  <c r="B324" i="16"/>
  <c r="D91" i="16"/>
  <c r="B91" i="16"/>
  <c r="D99" i="16"/>
  <c r="B99" i="16"/>
  <c r="D107" i="16"/>
  <c r="B107" i="16"/>
  <c r="D115" i="16"/>
  <c r="B115" i="16"/>
  <c r="D123" i="16"/>
  <c r="B123" i="16"/>
  <c r="D131" i="16"/>
  <c r="B131" i="16"/>
  <c r="D139" i="16"/>
  <c r="B139" i="16"/>
  <c r="D147" i="16"/>
  <c r="B147" i="16"/>
  <c r="D167" i="16"/>
  <c r="B167" i="16"/>
  <c r="B154" i="16"/>
  <c r="D154" i="16"/>
  <c r="B162" i="16"/>
  <c r="D162" i="16"/>
  <c r="B170" i="16"/>
  <c r="D170" i="16"/>
  <c r="B178" i="16"/>
  <c r="D178" i="16"/>
  <c r="B186" i="16"/>
  <c r="D186" i="16"/>
  <c r="B194" i="16"/>
  <c r="D194" i="16"/>
  <c r="B202" i="16"/>
  <c r="D202" i="16"/>
  <c r="B210" i="16"/>
  <c r="D210" i="16"/>
  <c r="B218" i="16"/>
  <c r="D218" i="16"/>
  <c r="B226" i="16"/>
  <c r="D226" i="16"/>
  <c r="B234" i="16"/>
  <c r="D234" i="16"/>
  <c r="B242" i="16"/>
  <c r="D242" i="16"/>
  <c r="B255" i="16"/>
  <c r="D255" i="16"/>
  <c r="D277" i="16"/>
  <c r="B277" i="16"/>
  <c r="D312" i="16"/>
  <c r="B312" i="16"/>
  <c r="D261" i="16"/>
  <c r="B261" i="16"/>
  <c r="D252" i="16"/>
  <c r="B252" i="16"/>
  <c r="D260" i="16"/>
  <c r="B260" i="16"/>
  <c r="D268" i="16"/>
  <c r="B268" i="16"/>
  <c r="B276" i="16"/>
  <c r="D276" i="16"/>
  <c r="D286" i="16"/>
  <c r="B286" i="16"/>
  <c r="D302" i="16"/>
  <c r="B302" i="16"/>
  <c r="D318" i="16"/>
  <c r="B318" i="16"/>
  <c r="D366" i="16"/>
  <c r="B366" i="16"/>
  <c r="B283" i="16"/>
  <c r="D283" i="16"/>
  <c r="B291" i="16"/>
  <c r="D291" i="16"/>
  <c r="B299" i="16"/>
  <c r="D299" i="16"/>
  <c r="B307" i="16"/>
  <c r="D307" i="16"/>
  <c r="B315" i="16"/>
  <c r="D315" i="16"/>
  <c r="B323" i="16"/>
  <c r="D323" i="16"/>
  <c r="B341" i="16"/>
  <c r="D341" i="16"/>
  <c r="D370" i="16"/>
  <c r="B370" i="16"/>
  <c r="B349" i="16"/>
  <c r="D349" i="16"/>
  <c r="D333" i="16"/>
  <c r="B333" i="16"/>
  <c r="D344" i="16"/>
  <c r="B344" i="16"/>
  <c r="D360" i="16"/>
  <c r="B360" i="16"/>
  <c r="D350" i="16"/>
  <c r="B350" i="16"/>
  <c r="B357" i="16"/>
  <c r="D357" i="16"/>
  <c r="B365" i="16"/>
  <c r="D365" i="16"/>
  <c r="B373" i="16"/>
  <c r="D373" i="16"/>
  <c r="C71" i="9"/>
  <c r="B2" i="15"/>
  <c r="F1" i="15"/>
  <c r="F1" i="14"/>
  <c r="D6" i="15"/>
  <c r="D5" i="15"/>
  <c r="D4" i="15"/>
  <c r="B2" i="14"/>
  <c r="D6" i="14"/>
  <c r="AB33" i="9" s="1"/>
  <c r="D5" i="14"/>
  <c r="D4" i="14"/>
  <c r="C33" i="9"/>
  <c r="C32" i="9"/>
  <c r="E142" i="9" l="1"/>
  <c r="E152" i="9" s="1"/>
  <c r="E112" i="1"/>
  <c r="F14" i="16"/>
  <c r="G14" i="16" s="1"/>
  <c r="I14" i="16" s="1"/>
  <c r="J14" i="16"/>
  <c r="C14" i="15"/>
  <c r="AC33" i="9"/>
  <c r="AA33" i="9"/>
  <c r="Y33" i="9"/>
  <c r="H5" i="15"/>
  <c r="H4" i="15"/>
  <c r="Z33" i="9"/>
  <c r="A14" i="14"/>
  <c r="B14" i="14" s="1"/>
  <c r="H4" i="14"/>
  <c r="C14" i="14"/>
  <c r="A14" i="15"/>
  <c r="B14" i="15" s="1"/>
  <c r="H5" i="14"/>
  <c r="D147" i="9" l="1"/>
  <c r="E33" i="9"/>
  <c r="E33" i="11"/>
  <c r="C15" i="16"/>
  <c r="S71" i="9"/>
  <c r="H14" i="14"/>
  <c r="J14" i="14" s="1"/>
  <c r="Q71" i="9"/>
  <c r="G71" i="9"/>
  <c r="W71" i="9"/>
  <c r="U71" i="9"/>
  <c r="K71" i="9"/>
  <c r="AA71" i="9"/>
  <c r="Y71" i="9"/>
  <c r="O71" i="9"/>
  <c r="M71" i="9"/>
  <c r="AC71" i="9"/>
  <c r="I71" i="9"/>
  <c r="F71" i="9"/>
  <c r="N71" i="9"/>
  <c r="V71" i="9"/>
  <c r="E71" i="9"/>
  <c r="J71" i="9"/>
  <c r="Z71" i="9"/>
  <c r="H71" i="9"/>
  <c r="P71" i="9"/>
  <c r="X71" i="9"/>
  <c r="R71" i="9"/>
  <c r="L71" i="9"/>
  <c r="T71" i="9"/>
  <c r="AB71" i="9"/>
  <c r="D14" i="14"/>
  <c r="E14" i="14" s="1"/>
  <c r="F14" i="14" s="1"/>
  <c r="A15" i="14"/>
  <c r="D15" i="14" s="1"/>
  <c r="H33" i="9"/>
  <c r="L33" i="9"/>
  <c r="P33" i="9"/>
  <c r="T33" i="9"/>
  <c r="X33" i="9"/>
  <c r="I33" i="9"/>
  <c r="Q33" i="9"/>
  <c r="J33" i="9"/>
  <c r="N33" i="9"/>
  <c r="R33" i="9"/>
  <c r="V33" i="9"/>
  <c r="F33" i="9"/>
  <c r="G33" i="9"/>
  <c r="K33" i="9"/>
  <c r="O33" i="9"/>
  <c r="S33" i="9"/>
  <c r="W33" i="9"/>
  <c r="M33" i="9"/>
  <c r="U33" i="9"/>
  <c r="H14" i="15"/>
  <c r="J14" i="15" s="1"/>
  <c r="D14" i="15"/>
  <c r="E14" i="15" s="1"/>
  <c r="F14" i="15" s="1"/>
  <c r="A15" i="15"/>
  <c r="A16" i="15" s="1"/>
  <c r="A17" i="15" s="1"/>
  <c r="H15" i="16" l="1"/>
  <c r="E15" i="16"/>
  <c r="G14" i="14"/>
  <c r="I14" i="14" s="1"/>
  <c r="C15" i="14" s="1"/>
  <c r="G14" i="15"/>
  <c r="A16" i="14"/>
  <c r="D16" i="14" s="1"/>
  <c r="D16" i="15"/>
  <c r="B15" i="14"/>
  <c r="I14" i="15"/>
  <c r="C15" i="15" s="1"/>
  <c r="B16" i="15"/>
  <c r="B15" i="15"/>
  <c r="D15" i="15"/>
  <c r="D17" i="15"/>
  <c r="B17" i="15"/>
  <c r="A18" i="15"/>
  <c r="E18" i="11"/>
  <c r="E16" i="11"/>
  <c r="E14" i="11"/>
  <c r="E12" i="11"/>
  <c r="F15" i="16" l="1"/>
  <c r="G15" i="16" s="1"/>
  <c r="I15" i="16" s="1"/>
  <c r="J15" i="16"/>
  <c r="B16" i="14"/>
  <c r="A17" i="14"/>
  <c r="B17" i="14" s="1"/>
  <c r="B18" i="15"/>
  <c r="A19" i="15"/>
  <c r="D18" i="15"/>
  <c r="H15" i="15"/>
  <c r="E15" i="15"/>
  <c r="H15" i="14"/>
  <c r="E15" i="14"/>
  <c r="B7" i="9"/>
  <c r="D17" i="14" l="1"/>
  <c r="C16" i="16"/>
  <c r="A18" i="14"/>
  <c r="D18" i="14" s="1"/>
  <c r="F15" i="15"/>
  <c r="G15" i="15" s="1"/>
  <c r="I15" i="15" s="1"/>
  <c r="D19" i="15"/>
  <c r="A20" i="15"/>
  <c r="B19" i="15"/>
  <c r="J15" i="15"/>
  <c r="J15" i="14"/>
  <c r="F15" i="14"/>
  <c r="G15" i="14" s="1"/>
  <c r="I15" i="14" s="1"/>
  <c r="C72" i="9"/>
  <c r="C34" i="9"/>
  <c r="E35" i="9"/>
  <c r="B5" i="9"/>
  <c r="F138" i="9" s="1"/>
  <c r="G138" i="9" l="1"/>
  <c r="A19" i="14"/>
  <c r="B19" i="14" s="1"/>
  <c r="B18" i="14"/>
  <c r="E16" i="16"/>
  <c r="H16" i="16"/>
  <c r="B20" i="15"/>
  <c r="D20" i="15"/>
  <c r="A21" i="15"/>
  <c r="C16" i="15"/>
  <c r="C16" i="14"/>
  <c r="D63" i="9"/>
  <c r="D62" i="9"/>
  <c r="C62" i="9"/>
  <c r="C63" i="9"/>
  <c r="A62" i="9"/>
  <c r="A63" i="9"/>
  <c r="A64" i="9"/>
  <c r="A59" i="9"/>
  <c r="A66" i="9"/>
  <c r="A26" i="9"/>
  <c r="A25" i="9"/>
  <c r="A24" i="9"/>
  <c r="A21" i="9"/>
  <c r="J197" i="9"/>
  <c r="H138" i="9" l="1"/>
  <c r="A20" i="14"/>
  <c r="D20" i="14" s="1"/>
  <c r="D19" i="14"/>
  <c r="J16" i="16"/>
  <c r="F16" i="16"/>
  <c r="G16" i="16" s="1"/>
  <c r="I16" i="16" s="1"/>
  <c r="E16" i="15"/>
  <c r="H16" i="15"/>
  <c r="D21" i="15"/>
  <c r="A22" i="15"/>
  <c r="B21" i="15"/>
  <c r="E16" i="14"/>
  <c r="H16" i="14"/>
  <c r="J196" i="9"/>
  <c r="I138" i="9" l="1"/>
  <c r="A21" i="14"/>
  <c r="B21" i="14" s="1"/>
  <c r="B20" i="14"/>
  <c r="C17" i="16"/>
  <c r="F16" i="15"/>
  <c r="G16" i="15" s="1"/>
  <c r="I16" i="15" s="1"/>
  <c r="B22" i="15"/>
  <c r="D22" i="15"/>
  <c r="A23" i="15"/>
  <c r="J16" i="15"/>
  <c r="F16" i="14"/>
  <c r="G16" i="14" s="1"/>
  <c r="I16" i="14" s="1"/>
  <c r="J16" i="14"/>
  <c r="E197" i="9"/>
  <c r="E196" i="9"/>
  <c r="J138" i="9" l="1"/>
  <c r="A22" i="14"/>
  <c r="A23" i="14" s="1"/>
  <c r="D21" i="14"/>
  <c r="E17" i="16"/>
  <c r="H17" i="16"/>
  <c r="C17" i="15"/>
  <c r="D23" i="15"/>
  <c r="B23" i="15"/>
  <c r="A24" i="15"/>
  <c r="C17" i="14"/>
  <c r="H20" i="11"/>
  <c r="N188" i="9"/>
  <c r="K188" i="9"/>
  <c r="H188" i="9"/>
  <c r="E188" i="9"/>
  <c r="E190" i="9"/>
  <c r="K190" i="9"/>
  <c r="E191" i="9" l="1"/>
  <c r="E192" i="9"/>
  <c r="K138" i="9"/>
  <c r="E194" i="9"/>
  <c r="E193" i="9"/>
  <c r="B22" i="14"/>
  <c r="D22" i="14"/>
  <c r="J17" i="16"/>
  <c r="F17" i="16"/>
  <c r="G17" i="16" s="1"/>
  <c r="I17" i="16" s="1"/>
  <c r="H17" i="15"/>
  <c r="E17" i="15"/>
  <c r="B24" i="15"/>
  <c r="D24" i="15"/>
  <c r="A25" i="15"/>
  <c r="B23" i="14"/>
  <c r="D23" i="14"/>
  <c r="A24" i="14"/>
  <c r="H17" i="14"/>
  <c r="E17" i="14"/>
  <c r="L138" i="9" l="1"/>
  <c r="C18" i="16"/>
  <c r="D25" i="15"/>
  <c r="A26" i="15"/>
  <c r="B25" i="15"/>
  <c r="F17" i="15"/>
  <c r="G17" i="15" s="1"/>
  <c r="I17" i="15" s="1"/>
  <c r="J17" i="15"/>
  <c r="D24" i="14"/>
  <c r="B24" i="14"/>
  <c r="A25" i="14"/>
  <c r="F17" i="14"/>
  <c r="G17" i="14" s="1"/>
  <c r="I17" i="14" s="1"/>
  <c r="J17" i="14"/>
  <c r="M138" i="9" l="1"/>
  <c r="J81" i="1"/>
  <c r="J83" i="1" s="1"/>
  <c r="J63" i="1" s="1"/>
  <c r="K35" i="11" s="1"/>
  <c r="E18" i="16"/>
  <c r="H18" i="16"/>
  <c r="C18" i="15"/>
  <c r="B26" i="15"/>
  <c r="A27" i="15"/>
  <c r="D26" i="15"/>
  <c r="C18" i="14"/>
  <c r="B25" i="14"/>
  <c r="A26" i="14"/>
  <c r="D25" i="14"/>
  <c r="N138" i="9" l="1"/>
  <c r="J86" i="1"/>
  <c r="E77" i="1" s="1"/>
  <c r="E72" i="9" s="1"/>
  <c r="E76" i="9" s="1"/>
  <c r="J18" i="16"/>
  <c r="F18" i="16"/>
  <c r="G18" i="16" s="1"/>
  <c r="I18" i="16" s="1"/>
  <c r="D27" i="15"/>
  <c r="A28" i="15"/>
  <c r="B27" i="15"/>
  <c r="H18" i="15"/>
  <c r="E18" i="15"/>
  <c r="D26" i="14"/>
  <c r="A27" i="14"/>
  <c r="B26" i="14"/>
  <c r="H18" i="14"/>
  <c r="E18" i="14"/>
  <c r="D70" i="9"/>
  <c r="D69" i="9"/>
  <c r="D68" i="9"/>
  <c r="C70" i="9"/>
  <c r="C69" i="9"/>
  <c r="C68" i="9"/>
  <c r="C67" i="9"/>
  <c r="D32" i="9"/>
  <c r="D31" i="9"/>
  <c r="D30" i="9"/>
  <c r="C31" i="9"/>
  <c r="C30" i="9"/>
  <c r="O138" i="9" l="1"/>
  <c r="E81" i="1"/>
  <c r="F72" i="9"/>
  <c r="C19" i="16"/>
  <c r="J18" i="15"/>
  <c r="F18" i="15"/>
  <c r="G18" i="15" s="1"/>
  <c r="I18" i="15" s="1"/>
  <c r="B28" i="15"/>
  <c r="D28" i="15"/>
  <c r="A29" i="15"/>
  <c r="F18" i="14"/>
  <c r="G18" i="14" s="1"/>
  <c r="I18" i="14" s="1"/>
  <c r="C19" i="14" s="1"/>
  <c r="J18" i="14"/>
  <c r="B27" i="14"/>
  <c r="D27" i="14"/>
  <c r="A28" i="14"/>
  <c r="L103" i="9"/>
  <c r="L104" i="9" s="1"/>
  <c r="L105" i="9" s="1"/>
  <c r="L106" i="9" s="1"/>
  <c r="L107" i="9" s="1"/>
  <c r="L108" i="9" s="1"/>
  <c r="L109" i="9" s="1"/>
  <c r="L110" i="9" s="1"/>
  <c r="L111" i="9" s="1"/>
  <c r="L112" i="9" s="1"/>
  <c r="L113" i="9" s="1"/>
  <c r="L114" i="9" s="1"/>
  <c r="L115" i="9" s="1"/>
  <c r="L116" i="9" s="1"/>
  <c r="L117" i="9" s="1"/>
  <c r="L118" i="9" s="1"/>
  <c r="L119" i="9" s="1"/>
  <c r="L120" i="9" s="1"/>
  <c r="L121" i="9" s="1"/>
  <c r="C84" i="9"/>
  <c r="C79" i="9"/>
  <c r="C76" i="9"/>
  <c r="C73" i="9"/>
  <c r="D67" i="9"/>
  <c r="D66" i="9"/>
  <c r="C66" i="9"/>
  <c r="D65" i="9"/>
  <c r="C65" i="9"/>
  <c r="D64" i="9"/>
  <c r="C64" i="9"/>
  <c r="C46" i="9"/>
  <c r="C38" i="9"/>
  <c r="C35" i="9"/>
  <c r="D29" i="9"/>
  <c r="C29" i="9"/>
  <c r="D28" i="9"/>
  <c r="C28" i="9"/>
  <c r="D27" i="9"/>
  <c r="C27" i="9"/>
  <c r="D26" i="9"/>
  <c r="C26" i="9"/>
  <c r="D25" i="9"/>
  <c r="C25" i="9"/>
  <c r="D24" i="9"/>
  <c r="C24" i="9"/>
  <c r="C12" i="9"/>
  <c r="C3" i="9"/>
  <c r="B2" i="9"/>
  <c r="B1" i="9"/>
  <c r="F12" i="9" s="1"/>
  <c r="F15" i="9" s="1"/>
  <c r="F79" i="1"/>
  <c r="F48" i="1"/>
  <c r="F85" i="1"/>
  <c r="F53" i="1"/>
  <c r="M129" i="9" l="1"/>
  <c r="I130" i="9"/>
  <c r="N133" i="9"/>
  <c r="S64" i="9"/>
  <c r="AC64" i="9"/>
  <c r="I65" i="9"/>
  <c r="AC67" i="9"/>
  <c r="N29" i="9"/>
  <c r="X27" i="9"/>
  <c r="AC27" i="9"/>
  <c r="S25" i="9"/>
  <c r="AC25" i="9"/>
  <c r="G129" i="9"/>
  <c r="V129" i="9"/>
  <c r="S133" i="9"/>
  <c r="I64" i="9"/>
  <c r="S65" i="9"/>
  <c r="I67" i="9"/>
  <c r="S29" i="9"/>
  <c r="X29" i="9"/>
  <c r="I25" i="9"/>
  <c r="P129" i="9"/>
  <c r="AC130" i="9"/>
  <c r="I131" i="9"/>
  <c r="N131" i="9"/>
  <c r="X132" i="9"/>
  <c r="X133" i="9"/>
  <c r="AC65" i="9"/>
  <c r="N67" i="9"/>
  <c r="AC29" i="9"/>
  <c r="J129" i="9"/>
  <c r="N130" i="9"/>
  <c r="S130" i="9"/>
  <c r="X130" i="9"/>
  <c r="S131" i="9"/>
  <c r="X131" i="9"/>
  <c r="AC131" i="9"/>
  <c r="I133" i="9"/>
  <c r="AC133" i="9"/>
  <c r="S67" i="9"/>
  <c r="X67" i="9"/>
  <c r="I29" i="9"/>
  <c r="I27" i="9"/>
  <c r="N27" i="9"/>
  <c r="S27" i="9"/>
  <c r="R26" i="9"/>
  <c r="K26" i="9"/>
  <c r="Y26" i="9"/>
  <c r="R25" i="9"/>
  <c r="K25" i="9"/>
  <c r="Y25" i="9"/>
  <c r="K129" i="9"/>
  <c r="R129" i="9"/>
  <c r="Y129" i="9"/>
  <c r="K130" i="9"/>
  <c r="Y130" i="9"/>
  <c r="R130" i="9"/>
  <c r="K64" i="9"/>
  <c r="Y64" i="9"/>
  <c r="R64" i="9"/>
  <c r="P138" i="9"/>
  <c r="G72" i="9"/>
  <c r="S129" i="9"/>
  <c r="X129" i="9"/>
  <c r="AC129" i="9"/>
  <c r="AB62" i="9"/>
  <c r="T62" i="9"/>
  <c r="L62" i="9"/>
  <c r="I129" i="9"/>
  <c r="N129" i="9"/>
  <c r="V29" i="9"/>
  <c r="X25" i="9"/>
  <c r="N25" i="9"/>
  <c r="Y27" i="9"/>
  <c r="R27" i="9"/>
  <c r="K27" i="9"/>
  <c r="X64" i="9"/>
  <c r="N64" i="9"/>
  <c r="X66" i="9"/>
  <c r="X65" i="9"/>
  <c r="N65" i="9"/>
  <c r="L129" i="9"/>
  <c r="T129" i="9"/>
  <c r="AB129" i="9"/>
  <c r="L130" i="9"/>
  <c r="T131" i="9"/>
  <c r="T130" i="9"/>
  <c r="AB131" i="9"/>
  <c r="AB130" i="9"/>
  <c r="L131" i="9"/>
  <c r="N62" i="9"/>
  <c r="X62" i="9"/>
  <c r="K63" i="9"/>
  <c r="R63" i="9"/>
  <c r="Y63" i="9"/>
  <c r="S24" i="9"/>
  <c r="X24" i="9"/>
  <c r="I24" i="9"/>
  <c r="N24" i="9"/>
  <c r="AC24" i="9"/>
  <c r="X26" i="9"/>
  <c r="N26" i="9"/>
  <c r="X28" i="9"/>
  <c r="V67" i="9"/>
  <c r="G12" i="9"/>
  <c r="G15" i="9" s="1"/>
  <c r="E86" i="9"/>
  <c r="F139" i="9"/>
  <c r="E19" i="16"/>
  <c r="H19" i="16"/>
  <c r="C19" i="15"/>
  <c r="D29" i="15"/>
  <c r="A30" i="15"/>
  <c r="B29" i="15"/>
  <c r="E19" i="14"/>
  <c r="H19" i="14"/>
  <c r="J19" i="14" s="1"/>
  <c r="D28" i="14"/>
  <c r="B28" i="14"/>
  <c r="A29" i="14"/>
  <c r="D38" i="9"/>
  <c r="D76" i="9"/>
  <c r="D86" i="9" s="1"/>
  <c r="G139" i="9" l="1"/>
  <c r="H139" i="9" s="1"/>
  <c r="F142" i="9"/>
  <c r="F152" i="9" s="1"/>
  <c r="Q138" i="9"/>
  <c r="H72" i="9"/>
  <c r="D48" i="9"/>
  <c r="D85" i="9"/>
  <c r="D84" i="9" s="1"/>
  <c r="E85" i="9"/>
  <c r="E84" i="9" s="1"/>
  <c r="D47" i="9"/>
  <c r="D46" i="9" s="1"/>
  <c r="D41" i="9" s="1"/>
  <c r="F19" i="16"/>
  <c r="G19" i="16" s="1"/>
  <c r="I19" i="16" s="1"/>
  <c r="J19" i="16"/>
  <c r="E19" i="15"/>
  <c r="H19" i="15"/>
  <c r="J19" i="15" s="1"/>
  <c r="D30" i="15"/>
  <c r="B30" i="15"/>
  <c r="A31" i="15"/>
  <c r="B29" i="14"/>
  <c r="D29" i="14"/>
  <c r="A30" i="14"/>
  <c r="F19" i="14"/>
  <c r="G19" i="14" s="1"/>
  <c r="I19" i="14" s="1"/>
  <c r="C20" i="14" s="1"/>
  <c r="R138" i="9" l="1"/>
  <c r="H142" i="9"/>
  <c r="H152" i="9" s="1"/>
  <c r="G142" i="9"/>
  <c r="G152" i="9" s="1"/>
  <c r="I72" i="9"/>
  <c r="D43" i="9"/>
  <c r="D79" i="9"/>
  <c r="D81" i="9" s="1"/>
  <c r="E151" i="9"/>
  <c r="E150" i="9" s="1"/>
  <c r="F151" i="9"/>
  <c r="F150" i="9" s="1"/>
  <c r="C20" i="16"/>
  <c r="H20" i="16" s="1"/>
  <c r="J20" i="16" s="1"/>
  <c r="I139" i="9"/>
  <c r="B31" i="15"/>
  <c r="A32" i="15"/>
  <c r="D31" i="15"/>
  <c r="F19" i="15"/>
  <c r="G19" i="15" s="1"/>
  <c r="I19" i="15" s="1"/>
  <c r="C20" i="15" s="1"/>
  <c r="H20" i="14"/>
  <c r="J20" i="14" s="1"/>
  <c r="E20" i="14"/>
  <c r="D30" i="14"/>
  <c r="B30" i="14"/>
  <c r="A31" i="14"/>
  <c r="G151" i="9" l="1"/>
  <c r="G150" i="9" s="1"/>
  <c r="H151" i="9"/>
  <c r="H150" i="9" s="1"/>
  <c r="I142" i="9"/>
  <c r="I152" i="9" s="1"/>
  <c r="I153" i="9" s="1"/>
  <c r="V189" i="9" s="1"/>
  <c r="S138" i="9"/>
  <c r="J72" i="9"/>
  <c r="E20" i="16"/>
  <c r="F20" i="16" s="1"/>
  <c r="G20" i="16" s="1"/>
  <c r="I20" i="16" s="1"/>
  <c r="J139" i="9"/>
  <c r="H20" i="15"/>
  <c r="J20" i="15" s="1"/>
  <c r="E20" i="15"/>
  <c r="D32" i="15"/>
  <c r="A33" i="15"/>
  <c r="B32" i="15"/>
  <c r="F20" i="14"/>
  <c r="G20" i="14" s="1"/>
  <c r="I20" i="14" s="1"/>
  <c r="C21" i="14" s="1"/>
  <c r="B31" i="14"/>
  <c r="A32" i="14"/>
  <c r="D31" i="14"/>
  <c r="T138" i="9" l="1"/>
  <c r="J142" i="9"/>
  <c r="J152" i="9" s="1"/>
  <c r="K72" i="9"/>
  <c r="I151" i="9"/>
  <c r="I150" i="9" s="1"/>
  <c r="C21" i="16"/>
  <c r="H21" i="16" s="1"/>
  <c r="J21" i="16" s="1"/>
  <c r="K139" i="9"/>
  <c r="F20" i="15"/>
  <c r="G20" i="15" s="1"/>
  <c r="I20" i="15" s="1"/>
  <c r="C21" i="15" s="1"/>
  <c r="B33" i="15"/>
  <c r="D33" i="15"/>
  <c r="A34" i="15"/>
  <c r="D32" i="14"/>
  <c r="A33" i="14"/>
  <c r="B32" i="14"/>
  <c r="H21" i="14"/>
  <c r="J21" i="14" s="1"/>
  <c r="E21" i="14"/>
  <c r="K142" i="9" l="1"/>
  <c r="K152" i="9" s="1"/>
  <c r="U138" i="9"/>
  <c r="L72" i="9"/>
  <c r="J151" i="9"/>
  <c r="J150" i="9" s="1"/>
  <c r="E21" i="16"/>
  <c r="L139" i="9"/>
  <c r="H21" i="15"/>
  <c r="J21" i="15" s="1"/>
  <c r="E21" i="15"/>
  <c r="D34" i="15"/>
  <c r="B34" i="15"/>
  <c r="A35" i="15"/>
  <c r="B33" i="14"/>
  <c r="D33" i="14"/>
  <c r="A34" i="14"/>
  <c r="F21" i="14"/>
  <c r="G21" i="14" s="1"/>
  <c r="I21" i="14" s="1"/>
  <c r="C22" i="14" s="1"/>
  <c r="K151" i="9" l="1"/>
  <c r="K150" i="9" s="1"/>
  <c r="V138" i="9"/>
  <c r="L142" i="9"/>
  <c r="L152" i="9" s="1"/>
  <c r="M72" i="9"/>
  <c r="F21" i="16"/>
  <c r="G21" i="16" s="1"/>
  <c r="I21" i="16" s="1"/>
  <c r="C22" i="16" s="1"/>
  <c r="H22" i="16" s="1"/>
  <c r="J22" i="16" s="1"/>
  <c r="M139" i="9"/>
  <c r="B35" i="15"/>
  <c r="A36" i="15"/>
  <c r="D35" i="15"/>
  <c r="F21" i="15"/>
  <c r="G21" i="15" s="1"/>
  <c r="I21" i="15" s="1"/>
  <c r="C22" i="15" s="1"/>
  <c r="D34" i="14"/>
  <c r="B34" i="14"/>
  <c r="A35" i="14"/>
  <c r="H22" i="14"/>
  <c r="J22" i="14" s="1"/>
  <c r="E22" i="14"/>
  <c r="L151" i="9" l="1"/>
  <c r="L150" i="9" s="1"/>
  <c r="M142" i="9"/>
  <c r="M152" i="9" s="1"/>
  <c r="W138" i="9"/>
  <c r="N72" i="9"/>
  <c r="E22" i="16"/>
  <c r="F22" i="16" s="1"/>
  <c r="G22" i="16" s="1"/>
  <c r="I22" i="16" s="1"/>
  <c r="N139" i="9"/>
  <c r="H22" i="15"/>
  <c r="J22" i="15" s="1"/>
  <c r="E22" i="15"/>
  <c r="D36" i="15"/>
  <c r="A37" i="15"/>
  <c r="B36" i="15"/>
  <c r="F22" i="14"/>
  <c r="G22" i="14" s="1"/>
  <c r="I22" i="14" s="1"/>
  <c r="C23" i="14" s="1"/>
  <c r="B35" i="14"/>
  <c r="D35" i="14"/>
  <c r="A36" i="14"/>
  <c r="M151" i="9" l="1"/>
  <c r="M150" i="9" s="1"/>
  <c r="N142" i="9"/>
  <c r="N152" i="9" s="1"/>
  <c r="N153" i="9" s="1"/>
  <c r="W189" i="9" s="1"/>
  <c r="X138" i="9"/>
  <c r="O72" i="9"/>
  <c r="C23" i="16"/>
  <c r="E23" i="16" s="1"/>
  <c r="O139" i="9"/>
  <c r="F22" i="15"/>
  <c r="G22" i="15" s="1"/>
  <c r="I22" i="15" s="1"/>
  <c r="C23" i="15" s="1"/>
  <c r="B37" i="15"/>
  <c r="D37" i="15"/>
  <c r="A38" i="15"/>
  <c r="E23" i="14"/>
  <c r="H23" i="14"/>
  <c r="J23" i="14" s="1"/>
  <c r="D36" i="14"/>
  <c r="A37" i="14"/>
  <c r="B36" i="14"/>
  <c r="N151" i="9" l="1"/>
  <c r="N150" i="9" s="1"/>
  <c r="Y138" i="9"/>
  <c r="O142" i="9"/>
  <c r="O152" i="9" s="1"/>
  <c r="P72" i="9"/>
  <c r="H23" i="16"/>
  <c r="J23" i="16" s="1"/>
  <c r="F23" i="16"/>
  <c r="I23" i="16"/>
  <c r="P139" i="9"/>
  <c r="H23" i="15"/>
  <c r="J23" i="15" s="1"/>
  <c r="E23" i="15"/>
  <c r="D38" i="15"/>
  <c r="B38" i="15"/>
  <c r="A39" i="15"/>
  <c r="F23" i="14"/>
  <c r="G23" i="14" s="1"/>
  <c r="I23" i="14" s="1"/>
  <c r="C24" i="14" s="1"/>
  <c r="B37" i="14"/>
  <c r="A38" i="14"/>
  <c r="D37" i="14"/>
  <c r="F81" i="1"/>
  <c r="F50" i="1"/>
  <c r="F73" i="1"/>
  <c r="F72" i="1"/>
  <c r="F44" i="1"/>
  <c r="F43" i="1"/>
  <c r="O151" i="9" l="1"/>
  <c r="O150" i="9" s="1"/>
  <c r="P142" i="9"/>
  <c r="P152" i="9" s="1"/>
  <c r="Z138" i="9"/>
  <c r="Q72" i="9"/>
  <c r="E79" i="9"/>
  <c r="E145" i="9"/>
  <c r="F14" i="9"/>
  <c r="F145" i="9" s="1"/>
  <c r="G23" i="16"/>
  <c r="C24" i="16"/>
  <c r="H24" i="16" s="1"/>
  <c r="J24" i="16" s="1"/>
  <c r="Q139" i="9"/>
  <c r="B39" i="15"/>
  <c r="A40" i="15"/>
  <c r="D39" i="15"/>
  <c r="F23" i="15"/>
  <c r="G23" i="15" s="1"/>
  <c r="I23" i="15" s="1"/>
  <c r="C24" i="15" s="1"/>
  <c r="D38" i="14"/>
  <c r="A39" i="14"/>
  <c r="B38" i="14"/>
  <c r="H24" i="14"/>
  <c r="J24" i="14" s="1"/>
  <c r="E24" i="14"/>
  <c r="F78" i="1"/>
  <c r="F68" i="1"/>
  <c r="F69" i="1"/>
  <c r="F70" i="1"/>
  <c r="F71" i="1"/>
  <c r="F39" i="1"/>
  <c r="F40" i="1"/>
  <c r="F41" i="1"/>
  <c r="F42" i="1"/>
  <c r="P151" i="9" l="1"/>
  <c r="P150" i="9" s="1"/>
  <c r="Q142" i="9"/>
  <c r="Q152" i="9" s="1"/>
  <c r="AA138" i="9"/>
  <c r="R72" i="9"/>
  <c r="E147" i="9"/>
  <c r="F147" i="9"/>
  <c r="G14" i="9"/>
  <c r="G145" i="9" s="1"/>
  <c r="E24" i="16"/>
  <c r="F24" i="16" s="1"/>
  <c r="G24" i="16" s="1"/>
  <c r="I24" i="16" s="1"/>
  <c r="C25" i="16" s="1"/>
  <c r="R139" i="9"/>
  <c r="H24" i="15"/>
  <c r="J24" i="15" s="1"/>
  <c r="E24" i="15"/>
  <c r="D40" i="15"/>
  <c r="A41" i="15"/>
  <c r="B40" i="15"/>
  <c r="F24" i="14"/>
  <c r="G24" i="14" s="1"/>
  <c r="I24" i="14" s="1"/>
  <c r="C25" i="14" s="1"/>
  <c r="B39" i="14"/>
  <c r="D39" i="14"/>
  <c r="A40" i="14"/>
  <c r="H12" i="9"/>
  <c r="Q151" i="9" l="1"/>
  <c r="Q150" i="9" s="1"/>
  <c r="R142" i="9"/>
  <c r="R152" i="9" s="1"/>
  <c r="AB138" i="9"/>
  <c r="S72" i="9"/>
  <c r="G147" i="9"/>
  <c r="H15" i="9"/>
  <c r="H14" i="9" s="1"/>
  <c r="H145" i="9" s="1"/>
  <c r="H25" i="16"/>
  <c r="J25" i="16" s="1"/>
  <c r="E25" i="16"/>
  <c r="S139" i="9"/>
  <c r="B41" i="15"/>
  <c r="D41" i="15"/>
  <c r="A42" i="15"/>
  <c r="F24" i="15"/>
  <c r="G24" i="15" s="1"/>
  <c r="I24" i="15" s="1"/>
  <c r="C25" i="15" s="1"/>
  <c r="D40" i="14"/>
  <c r="B40" i="14"/>
  <c r="A41" i="14"/>
  <c r="H25" i="14"/>
  <c r="J25" i="14" s="1"/>
  <c r="E25" i="14"/>
  <c r="I12" i="9"/>
  <c r="R151" i="9" l="1"/>
  <c r="R150" i="9" s="1"/>
  <c r="S142" i="9"/>
  <c r="S152" i="9" s="1"/>
  <c r="AC138" i="9"/>
  <c r="T72" i="9"/>
  <c r="H147" i="9"/>
  <c r="I15" i="9"/>
  <c r="I14" i="9" s="1"/>
  <c r="I145" i="9" s="1"/>
  <c r="F25" i="16"/>
  <c r="G25" i="16" s="1"/>
  <c r="I25" i="16" s="1"/>
  <c r="C26" i="16" s="1"/>
  <c r="T139" i="9"/>
  <c r="D42" i="15"/>
  <c r="B42" i="15"/>
  <c r="A43" i="15"/>
  <c r="H25" i="15"/>
  <c r="J25" i="15" s="1"/>
  <c r="E25" i="15"/>
  <c r="B41" i="14"/>
  <c r="D41" i="14"/>
  <c r="A42" i="14"/>
  <c r="F25" i="14"/>
  <c r="G25" i="14" s="1"/>
  <c r="I25" i="14" s="1"/>
  <c r="C26" i="14" s="1"/>
  <c r="E81" i="9"/>
  <c r="F73" i="9"/>
  <c r="J12" i="9"/>
  <c r="S151" i="9" l="1"/>
  <c r="S150" i="9" s="1"/>
  <c r="F76" i="9"/>
  <c r="F86" i="9" s="1"/>
  <c r="T142" i="9"/>
  <c r="T152" i="9" s="1"/>
  <c r="U72" i="9"/>
  <c r="I147" i="9"/>
  <c r="J15" i="9"/>
  <c r="J14" i="9" s="1"/>
  <c r="J145" i="9" s="1"/>
  <c r="H26" i="16"/>
  <c r="J26" i="16" s="1"/>
  <c r="E26" i="16"/>
  <c r="U139" i="9"/>
  <c r="F25" i="15"/>
  <c r="G25" i="15" s="1"/>
  <c r="I25" i="15" s="1"/>
  <c r="C26" i="15" s="1"/>
  <c r="B43" i="15"/>
  <c r="A44" i="15"/>
  <c r="D43" i="15"/>
  <c r="H26" i="14"/>
  <c r="J26" i="14" s="1"/>
  <c r="E26" i="14"/>
  <c r="D42" i="14"/>
  <c r="B42" i="14"/>
  <c r="A43" i="14"/>
  <c r="G73" i="9"/>
  <c r="K12" i="9"/>
  <c r="T151" i="9" l="1"/>
  <c r="T150" i="9" s="1"/>
  <c r="F85" i="9"/>
  <c r="F84" i="9" s="1"/>
  <c r="F79" i="9" s="1"/>
  <c r="G76" i="9"/>
  <c r="G86" i="9" s="1"/>
  <c r="U142" i="9"/>
  <c r="U152" i="9" s="1"/>
  <c r="V72" i="9"/>
  <c r="J147" i="9"/>
  <c r="K15" i="9"/>
  <c r="K14" i="9" s="1"/>
  <c r="K145" i="9" s="1"/>
  <c r="F26" i="16"/>
  <c r="G26" i="16" s="1"/>
  <c r="I26" i="16" s="1"/>
  <c r="C27" i="16" s="1"/>
  <c r="V139" i="9"/>
  <c r="H26" i="15"/>
  <c r="J26" i="15" s="1"/>
  <c r="E26" i="15"/>
  <c r="D44" i="15"/>
  <c r="A45" i="15"/>
  <c r="B44" i="15"/>
  <c r="B43" i="14"/>
  <c r="A44" i="14"/>
  <c r="D43" i="14"/>
  <c r="F26" i="14"/>
  <c r="G26" i="14" s="1"/>
  <c r="I26" i="14" s="1"/>
  <c r="C27" i="14" s="1"/>
  <c r="H73" i="9"/>
  <c r="L12" i="9"/>
  <c r="U151" i="9" l="1"/>
  <c r="U150" i="9" s="1"/>
  <c r="G85" i="9"/>
  <c r="G84" i="9" s="1"/>
  <c r="G79" i="9" s="1"/>
  <c r="V142" i="9"/>
  <c r="V152" i="9" s="1"/>
  <c r="H76" i="9"/>
  <c r="H86" i="9" s="1"/>
  <c r="W72" i="9"/>
  <c r="F81" i="9"/>
  <c r="K147" i="9"/>
  <c r="L15" i="9"/>
  <c r="L14" i="9" s="1"/>
  <c r="L145" i="9" s="1"/>
  <c r="H27" i="16"/>
  <c r="J27" i="16" s="1"/>
  <c r="E27" i="16"/>
  <c r="W139" i="9"/>
  <c r="B45" i="15"/>
  <c r="A46" i="15"/>
  <c r="D45" i="15"/>
  <c r="F26" i="15"/>
  <c r="G26" i="15" s="1"/>
  <c r="I26" i="15" s="1"/>
  <c r="C27" i="15" s="1"/>
  <c r="D44" i="14"/>
  <c r="A45" i="14"/>
  <c r="B44" i="14"/>
  <c r="E27" i="14"/>
  <c r="H27" i="14"/>
  <c r="J27" i="14" s="1"/>
  <c r="I73" i="9"/>
  <c r="M12" i="9"/>
  <c r="V151" i="9" l="1"/>
  <c r="V150" i="9" s="1"/>
  <c r="H85" i="9"/>
  <c r="H84" i="9" s="1"/>
  <c r="H79" i="9" s="1"/>
  <c r="W142" i="9"/>
  <c r="W152" i="9" s="1"/>
  <c r="I76" i="9"/>
  <c r="I86" i="9" s="1"/>
  <c r="I87" i="9" s="1"/>
  <c r="V188" i="9" s="1"/>
  <c r="X72" i="9"/>
  <c r="G81" i="9"/>
  <c r="L147" i="9"/>
  <c r="M15" i="9"/>
  <c r="M14" i="9" s="1"/>
  <c r="M145" i="9" s="1"/>
  <c r="F27" i="16"/>
  <c r="G27" i="16" s="1"/>
  <c r="I27" i="16"/>
  <c r="C28" i="16" s="1"/>
  <c r="X139" i="9"/>
  <c r="D46" i="15"/>
  <c r="B46" i="15"/>
  <c r="A47" i="15"/>
  <c r="H27" i="15"/>
  <c r="J27" i="15" s="1"/>
  <c r="E27" i="15"/>
  <c r="F27" i="14"/>
  <c r="G27" i="14" s="1"/>
  <c r="I27" i="14" s="1"/>
  <c r="C28" i="14" s="1"/>
  <c r="B45" i="14"/>
  <c r="D45" i="14"/>
  <c r="A46" i="14"/>
  <c r="J73" i="9"/>
  <c r="N12" i="9"/>
  <c r="W151" i="9" l="1"/>
  <c r="W150" i="9" s="1"/>
  <c r="I85" i="9"/>
  <c r="I84" i="9" s="1"/>
  <c r="I79" i="9" s="1"/>
  <c r="X142" i="9"/>
  <c r="X152" i="9" s="1"/>
  <c r="J76" i="9"/>
  <c r="J86" i="9" s="1"/>
  <c r="Y72" i="9"/>
  <c r="H81" i="9"/>
  <c r="M147" i="9"/>
  <c r="N15" i="9"/>
  <c r="N14" i="9" s="1"/>
  <c r="N145" i="9" s="1"/>
  <c r="H28" i="16"/>
  <c r="J28" i="16" s="1"/>
  <c r="E28" i="16"/>
  <c r="Y139" i="9"/>
  <c r="B47" i="15"/>
  <c r="A48" i="15"/>
  <c r="D47" i="15"/>
  <c r="F27" i="15"/>
  <c r="G27" i="15" s="1"/>
  <c r="I27" i="15" s="1"/>
  <c r="C28" i="15" s="1"/>
  <c r="H28" i="14"/>
  <c r="J28" i="14" s="1"/>
  <c r="E28" i="14"/>
  <c r="D46" i="14"/>
  <c r="A47" i="14"/>
  <c r="B46" i="14"/>
  <c r="K73" i="9"/>
  <c r="O12" i="9"/>
  <c r="X151" i="9" l="1"/>
  <c r="X150" i="9" s="1"/>
  <c r="J85" i="9"/>
  <c r="J84" i="9" s="1"/>
  <c r="J79" i="9" s="1"/>
  <c r="Y142" i="9"/>
  <c r="Y152" i="9" s="1"/>
  <c r="K76" i="9"/>
  <c r="K86" i="9" s="1"/>
  <c r="Z72" i="9"/>
  <c r="I81" i="9"/>
  <c r="O15" i="9"/>
  <c r="O14" i="9" s="1"/>
  <c r="O145" i="9" s="1"/>
  <c r="F28" i="16"/>
  <c r="G28" i="16" s="1"/>
  <c r="I28" i="16" s="1"/>
  <c r="C29" i="16" s="1"/>
  <c r="Z139" i="9"/>
  <c r="H28" i="15"/>
  <c r="J28" i="15" s="1"/>
  <c r="E28" i="15"/>
  <c r="D48" i="15"/>
  <c r="A49" i="15"/>
  <c r="B48" i="15"/>
  <c r="F28" i="14"/>
  <c r="G28" i="14" s="1"/>
  <c r="I28" i="14" s="1"/>
  <c r="C29" i="14" s="1"/>
  <c r="B47" i="14"/>
  <c r="D47" i="14"/>
  <c r="A48" i="14"/>
  <c r="L73" i="9"/>
  <c r="P12" i="9"/>
  <c r="Y151" i="9" l="1"/>
  <c r="Y150" i="9" s="1"/>
  <c r="K85" i="9"/>
  <c r="K84" i="9" s="1"/>
  <c r="K79" i="9" s="1"/>
  <c r="L76" i="9"/>
  <c r="L86" i="9" s="1"/>
  <c r="Z142" i="9"/>
  <c r="Z152" i="9" s="1"/>
  <c r="AA72" i="9"/>
  <c r="J81" i="9"/>
  <c r="O147" i="9"/>
  <c r="N147" i="9"/>
  <c r="P15" i="9"/>
  <c r="P14" i="9" s="1"/>
  <c r="P145" i="9" s="1"/>
  <c r="H29" i="16"/>
  <c r="J29" i="16" s="1"/>
  <c r="E29" i="16"/>
  <c r="AA139" i="9"/>
  <c r="B49" i="15"/>
  <c r="D49" i="15"/>
  <c r="A50" i="15"/>
  <c r="F28" i="15"/>
  <c r="G28" i="15" s="1"/>
  <c r="I28" i="15" s="1"/>
  <c r="C29" i="15" s="1"/>
  <c r="H29" i="14"/>
  <c r="J29" i="14" s="1"/>
  <c r="E29" i="14"/>
  <c r="D48" i="14"/>
  <c r="B48" i="14"/>
  <c r="A49" i="14"/>
  <c r="M73" i="9"/>
  <c r="Q12" i="9"/>
  <c r="Z151" i="9" l="1"/>
  <c r="Z150" i="9" s="1"/>
  <c r="L85" i="9"/>
  <c r="L84" i="9" s="1"/>
  <c r="L79" i="9" s="1"/>
  <c r="AA142" i="9"/>
  <c r="AA152" i="9" s="1"/>
  <c r="M76" i="9"/>
  <c r="M86" i="9" s="1"/>
  <c r="AB72" i="9"/>
  <c r="K81" i="9"/>
  <c r="P147" i="9"/>
  <c r="Q15" i="9"/>
  <c r="Q14" i="9" s="1"/>
  <c r="Q145" i="9" s="1"/>
  <c r="F29" i="16"/>
  <c r="G29" i="16" s="1"/>
  <c r="I29" i="16"/>
  <c r="C30" i="16" s="1"/>
  <c r="AB139" i="9"/>
  <c r="H29" i="15"/>
  <c r="J29" i="15" s="1"/>
  <c r="E29" i="15"/>
  <c r="D50" i="15"/>
  <c r="B50" i="15"/>
  <c r="A51" i="15"/>
  <c r="B49" i="14"/>
  <c r="A50" i="14"/>
  <c r="D49" i="14"/>
  <c r="F29" i="14"/>
  <c r="G29" i="14" s="1"/>
  <c r="I29" i="14" s="1"/>
  <c r="C30" i="14" s="1"/>
  <c r="N73" i="9"/>
  <c r="R12" i="9"/>
  <c r="AA151" i="9" l="1"/>
  <c r="AA150" i="9" s="1"/>
  <c r="M85" i="9"/>
  <c r="M84" i="9" s="1"/>
  <c r="M79" i="9" s="1"/>
  <c r="AB142" i="9"/>
  <c r="AB152" i="9" s="1"/>
  <c r="N76" i="9"/>
  <c r="N86" i="9" s="1"/>
  <c r="N87" i="9" s="1"/>
  <c r="W188" i="9" s="1"/>
  <c r="AC72" i="9"/>
  <c r="L81" i="9"/>
  <c r="Q147" i="9"/>
  <c r="R15" i="9"/>
  <c r="R14" i="9" s="1"/>
  <c r="R145" i="9" s="1"/>
  <c r="H30" i="16"/>
  <c r="J30" i="16" s="1"/>
  <c r="E30" i="16"/>
  <c r="AC139" i="9"/>
  <c r="B51" i="15"/>
  <c r="A52" i="15"/>
  <c r="D51" i="15"/>
  <c r="F29" i="15"/>
  <c r="G29" i="15" s="1"/>
  <c r="I29" i="15" s="1"/>
  <c r="C30" i="15" s="1"/>
  <c r="D50" i="14"/>
  <c r="B50" i="14"/>
  <c r="A51" i="14"/>
  <c r="H30" i="14"/>
  <c r="J30" i="14" s="1"/>
  <c r="E30" i="14"/>
  <c r="O73" i="9"/>
  <c r="S12" i="9"/>
  <c r="AB151" i="9" l="1"/>
  <c r="AB150" i="9" s="1"/>
  <c r="N85" i="9"/>
  <c r="N84" i="9" s="1"/>
  <c r="N79" i="9" s="1"/>
  <c r="AC142" i="9"/>
  <c r="AC152" i="9" s="1"/>
  <c r="B153" i="9" s="1"/>
  <c r="X189" i="9" s="1"/>
  <c r="O76" i="9"/>
  <c r="O86" i="9" s="1"/>
  <c r="M81" i="9"/>
  <c r="R147" i="9"/>
  <c r="S15" i="9"/>
  <c r="S14" i="9" s="1"/>
  <c r="S145" i="9" s="1"/>
  <c r="F30" i="16"/>
  <c r="G30" i="16" s="1"/>
  <c r="I30" i="16" s="1"/>
  <c r="C31" i="16" s="1"/>
  <c r="H30" i="15"/>
  <c r="J30" i="15" s="1"/>
  <c r="E30" i="15"/>
  <c r="D52" i="15"/>
  <c r="A53" i="15"/>
  <c r="B52" i="15"/>
  <c r="F30" i="14"/>
  <c r="G30" i="14" s="1"/>
  <c r="I30" i="14" s="1"/>
  <c r="C31" i="14" s="1"/>
  <c r="B51" i="14"/>
  <c r="D51" i="14"/>
  <c r="A52" i="14"/>
  <c r="P73" i="9"/>
  <c r="T12" i="9"/>
  <c r="AC151" i="9" l="1"/>
  <c r="AC150" i="9" s="1"/>
  <c r="O85" i="9"/>
  <c r="O84" i="9" s="1"/>
  <c r="O79" i="9" s="1"/>
  <c r="P76" i="9"/>
  <c r="P86" i="9" s="1"/>
  <c r="S147" i="9"/>
  <c r="N81" i="9"/>
  <c r="T15" i="9"/>
  <c r="T14" i="9" s="1"/>
  <c r="T145" i="9" s="1"/>
  <c r="H31" i="16"/>
  <c r="J31" i="16" s="1"/>
  <c r="E31" i="16"/>
  <c r="F30" i="15"/>
  <c r="G30" i="15" s="1"/>
  <c r="I30" i="15" s="1"/>
  <c r="C31" i="15" s="1"/>
  <c r="B53" i="15"/>
  <c r="D53" i="15"/>
  <c r="A54" i="15"/>
  <c r="D52" i="14"/>
  <c r="A53" i="14"/>
  <c r="B52" i="14"/>
  <c r="H31" i="14"/>
  <c r="J31" i="14" s="1"/>
  <c r="E31" i="14"/>
  <c r="Q73" i="9"/>
  <c r="U12" i="9"/>
  <c r="B150" i="9" l="1"/>
  <c r="Q27" i="11" s="1"/>
  <c r="P85" i="9"/>
  <c r="P84" i="9" s="1"/>
  <c r="P79" i="9" s="1"/>
  <c r="Q76" i="9"/>
  <c r="Q86" i="9" s="1"/>
  <c r="O81" i="9"/>
  <c r="T147" i="9"/>
  <c r="U15" i="9"/>
  <c r="U14" i="9" s="1"/>
  <c r="U145" i="9" s="1"/>
  <c r="F31" i="16"/>
  <c r="G31" i="16" s="1"/>
  <c r="I31" i="16" s="1"/>
  <c r="C32" i="16" s="1"/>
  <c r="H31" i="15"/>
  <c r="J31" i="15" s="1"/>
  <c r="E31" i="15"/>
  <c r="D54" i="15"/>
  <c r="B54" i="15"/>
  <c r="A55" i="15"/>
  <c r="B53" i="14"/>
  <c r="A54" i="14"/>
  <c r="D53" i="14"/>
  <c r="F31" i="14"/>
  <c r="G31" i="14" s="1"/>
  <c r="I31" i="14"/>
  <c r="C32" i="14" s="1"/>
  <c r="R73" i="9"/>
  <c r="V12" i="9"/>
  <c r="Q85" i="9" l="1"/>
  <c r="Q84" i="9" s="1"/>
  <c r="Q79" i="9" s="1"/>
  <c r="R76" i="9"/>
  <c r="R86" i="9" s="1"/>
  <c r="P81" i="9"/>
  <c r="U147" i="9"/>
  <c r="V15" i="9"/>
  <c r="V14" i="9" s="1"/>
  <c r="V145" i="9" s="1"/>
  <c r="H32" i="16"/>
  <c r="J32" i="16" s="1"/>
  <c r="E32" i="16"/>
  <c r="B55" i="15"/>
  <c r="A56" i="15"/>
  <c r="D55" i="15"/>
  <c r="F31" i="15"/>
  <c r="G31" i="15" s="1"/>
  <c r="I31" i="15" s="1"/>
  <c r="C32" i="15" s="1"/>
  <c r="H32" i="14"/>
  <c r="J32" i="14" s="1"/>
  <c r="E32" i="14"/>
  <c r="D54" i="14"/>
  <c r="A55" i="14"/>
  <c r="B54" i="14"/>
  <c r="S73" i="9"/>
  <c r="W12" i="9"/>
  <c r="R85" i="9" l="1"/>
  <c r="R84" i="9" s="1"/>
  <c r="R79" i="9" s="1"/>
  <c r="S76" i="9"/>
  <c r="S86" i="9" s="1"/>
  <c r="Q81" i="9"/>
  <c r="V147" i="9"/>
  <c r="W15" i="9"/>
  <c r="W14" i="9" s="1"/>
  <c r="W145" i="9" s="1"/>
  <c r="F32" i="16"/>
  <c r="G32" i="16" s="1"/>
  <c r="I32" i="16"/>
  <c r="C33" i="16" s="1"/>
  <c r="H32" i="15"/>
  <c r="J32" i="15" s="1"/>
  <c r="E32" i="15"/>
  <c r="D56" i="15"/>
  <c r="A57" i="15"/>
  <c r="B56" i="15"/>
  <c r="F32" i="14"/>
  <c r="G32" i="14" s="1"/>
  <c r="I32" i="14" s="1"/>
  <c r="C33" i="14" s="1"/>
  <c r="B55" i="14"/>
  <c r="D55" i="14"/>
  <c r="A56" i="14"/>
  <c r="T73" i="9"/>
  <c r="X12" i="9"/>
  <c r="S85" i="9" l="1"/>
  <c r="S84" i="9" s="1"/>
  <c r="S79" i="9" s="1"/>
  <c r="T76" i="9"/>
  <c r="T86" i="9" s="1"/>
  <c r="W147" i="9"/>
  <c r="R81" i="9"/>
  <c r="X15" i="9"/>
  <c r="X14" i="9" s="1"/>
  <c r="X145" i="9" s="1"/>
  <c r="H33" i="16"/>
  <c r="J33" i="16" s="1"/>
  <c r="E33" i="16"/>
  <c r="F32" i="15"/>
  <c r="G32" i="15" s="1"/>
  <c r="I32" i="15" s="1"/>
  <c r="C33" i="15" s="1"/>
  <c r="B57" i="15"/>
  <c r="D57" i="15"/>
  <c r="A58" i="15"/>
  <c r="D56" i="14"/>
  <c r="B56" i="14"/>
  <c r="A57" i="14"/>
  <c r="H33" i="14"/>
  <c r="J33" i="14" s="1"/>
  <c r="E33" i="14"/>
  <c r="U73" i="9"/>
  <c r="Y12" i="9"/>
  <c r="T85" i="9" l="1"/>
  <c r="T84" i="9" s="1"/>
  <c r="T79" i="9" s="1"/>
  <c r="U76" i="9"/>
  <c r="U86" i="9" s="1"/>
  <c r="S81" i="9"/>
  <c r="X147" i="9"/>
  <c r="Y15" i="9"/>
  <c r="Y14" i="9" s="1"/>
  <c r="Y145" i="9" s="1"/>
  <c r="F33" i="16"/>
  <c r="G33" i="16" s="1"/>
  <c r="I33" i="16"/>
  <c r="C34" i="16" s="1"/>
  <c r="E33" i="15"/>
  <c r="H33" i="15"/>
  <c r="J33" i="15" s="1"/>
  <c r="D58" i="15"/>
  <c r="B58" i="15"/>
  <c r="A59" i="15"/>
  <c r="B57" i="14"/>
  <c r="A58" i="14"/>
  <c r="D57" i="14"/>
  <c r="F33" i="14"/>
  <c r="G33" i="14" s="1"/>
  <c r="I33" i="14"/>
  <c r="C34" i="14" s="1"/>
  <c r="V73" i="9"/>
  <c r="Z12" i="9"/>
  <c r="U85" i="9" l="1"/>
  <c r="U84" i="9" s="1"/>
  <c r="U79" i="9" s="1"/>
  <c r="V76" i="9"/>
  <c r="V86" i="9" s="1"/>
  <c r="T81" i="9"/>
  <c r="Y147" i="9"/>
  <c r="Z15" i="9"/>
  <c r="Z14" i="9" s="1"/>
  <c r="Z145" i="9" s="1"/>
  <c r="H34" i="16"/>
  <c r="J34" i="16" s="1"/>
  <c r="E34" i="16"/>
  <c r="B59" i="15"/>
  <c r="A60" i="15"/>
  <c r="D59" i="15"/>
  <c r="F33" i="15"/>
  <c r="G33" i="15" s="1"/>
  <c r="I33" i="15" s="1"/>
  <c r="C34" i="15" s="1"/>
  <c r="D58" i="14"/>
  <c r="B58" i="14"/>
  <c r="A59" i="14"/>
  <c r="H34" i="14"/>
  <c r="J34" i="14" s="1"/>
  <c r="E34" i="14"/>
  <c r="W73" i="9"/>
  <c r="AA12" i="9"/>
  <c r="V85" i="9" l="1"/>
  <c r="V84" i="9" s="1"/>
  <c r="V79" i="9" s="1"/>
  <c r="W76" i="9"/>
  <c r="W86" i="9" s="1"/>
  <c r="Z147" i="9"/>
  <c r="U81" i="9"/>
  <c r="AA15" i="9"/>
  <c r="AA14" i="9" s="1"/>
  <c r="AA145" i="9" s="1"/>
  <c r="F34" i="16"/>
  <c r="G34" i="16" s="1"/>
  <c r="I34" i="16"/>
  <c r="C35" i="16" s="1"/>
  <c r="H34" i="15"/>
  <c r="J34" i="15" s="1"/>
  <c r="E34" i="15"/>
  <c r="D60" i="15"/>
  <c r="A61" i="15"/>
  <c r="B60" i="15"/>
  <c r="F34" i="14"/>
  <c r="G34" i="14" s="1"/>
  <c r="I34" i="14"/>
  <c r="C35" i="14" s="1"/>
  <c r="B59" i="14"/>
  <c r="D59" i="14"/>
  <c r="A60" i="14"/>
  <c r="X73" i="9"/>
  <c r="AB12" i="9"/>
  <c r="W85" i="9" l="1"/>
  <c r="W84" i="9" s="1"/>
  <c r="W79" i="9" s="1"/>
  <c r="X76" i="9"/>
  <c r="X86" i="9" s="1"/>
  <c r="V81" i="9"/>
  <c r="AA147" i="9"/>
  <c r="AB15" i="9"/>
  <c r="AB14" i="9" s="1"/>
  <c r="AB145" i="9" s="1"/>
  <c r="H35" i="16"/>
  <c r="J35" i="16" s="1"/>
  <c r="E35" i="16"/>
  <c r="B61" i="15"/>
  <c r="D61" i="15"/>
  <c r="A62" i="15"/>
  <c r="F34" i="15"/>
  <c r="G34" i="15" s="1"/>
  <c r="I34" i="15" s="1"/>
  <c r="C35" i="15" s="1"/>
  <c r="D60" i="14"/>
  <c r="A61" i="14"/>
  <c r="B60" i="14"/>
  <c r="H35" i="14"/>
  <c r="J35" i="14" s="1"/>
  <c r="E35" i="14"/>
  <c r="Y73" i="9"/>
  <c r="AC12" i="9"/>
  <c r="X85" i="9" l="1"/>
  <c r="X84" i="9" s="1"/>
  <c r="X79" i="9" s="1"/>
  <c r="Y76" i="9"/>
  <c r="Y86" i="9" s="1"/>
  <c r="W81" i="9"/>
  <c r="AB147" i="9"/>
  <c r="AC15" i="9"/>
  <c r="AC14" i="9" s="1"/>
  <c r="AC145" i="9" s="1"/>
  <c r="F35" i="16"/>
  <c r="G35" i="16" s="1"/>
  <c r="I35" i="16" s="1"/>
  <c r="C36" i="16" s="1"/>
  <c r="H35" i="15"/>
  <c r="J35" i="15" s="1"/>
  <c r="E35" i="15"/>
  <c r="D62" i="15"/>
  <c r="B62" i="15"/>
  <c r="A63" i="15"/>
  <c r="F35" i="14"/>
  <c r="G35" i="14" s="1"/>
  <c r="I35" i="14"/>
  <c r="C36" i="14" s="1"/>
  <c r="B61" i="14"/>
  <c r="D61" i="14"/>
  <c r="A62" i="14"/>
  <c r="Z73" i="9"/>
  <c r="C155" i="9" l="1"/>
  <c r="Q23" i="11" s="1"/>
  <c r="C156" i="9"/>
  <c r="Y85" i="9"/>
  <c r="Y84" i="9" s="1"/>
  <c r="Y79" i="9" s="1"/>
  <c r="Z76" i="9"/>
  <c r="Z86" i="9" s="1"/>
  <c r="B148" i="9"/>
  <c r="AC147" i="9"/>
  <c r="X81" i="9"/>
  <c r="H36" i="16"/>
  <c r="J36" i="16" s="1"/>
  <c r="E36" i="16"/>
  <c r="B63" i="15"/>
  <c r="A64" i="15"/>
  <c r="D63" i="15"/>
  <c r="F35" i="15"/>
  <c r="G35" i="15" s="1"/>
  <c r="I35" i="15" s="1"/>
  <c r="C36" i="15" s="1"/>
  <c r="D62" i="14"/>
  <c r="B62" i="14"/>
  <c r="A63" i="14"/>
  <c r="H36" i="14"/>
  <c r="J36" i="14" s="1"/>
  <c r="E36" i="14"/>
  <c r="AA73" i="9"/>
  <c r="I189" i="9" l="1"/>
  <c r="Q21" i="11"/>
  <c r="F189" i="9"/>
  <c r="Z85" i="9"/>
  <c r="Z84" i="9" s="1"/>
  <c r="Z79" i="9" s="1"/>
  <c r="AA76" i="9"/>
  <c r="AA86" i="9" s="1"/>
  <c r="Q29" i="11"/>
  <c r="O189" i="9"/>
  <c r="Y81" i="9"/>
  <c r="S189" i="9"/>
  <c r="Q25" i="11" s="1"/>
  <c r="F36" i="16"/>
  <c r="G36" i="16" s="1"/>
  <c r="I36" i="16"/>
  <c r="C37" i="16" s="1"/>
  <c r="D64" i="15"/>
  <c r="B64" i="15"/>
  <c r="A65" i="15"/>
  <c r="H36" i="15"/>
  <c r="J36" i="15" s="1"/>
  <c r="E36" i="15"/>
  <c r="B63" i="14"/>
  <c r="D63" i="14"/>
  <c r="A64" i="14"/>
  <c r="F36" i="14"/>
  <c r="G36" i="14" s="1"/>
  <c r="I36" i="14"/>
  <c r="C37" i="14" s="1"/>
  <c r="AB73" i="9"/>
  <c r="AA85" i="9" l="1"/>
  <c r="AA84" i="9" s="1"/>
  <c r="AA79" i="9" s="1"/>
  <c r="AB76" i="9"/>
  <c r="AB86" i="9" s="1"/>
  <c r="Z81" i="9"/>
  <c r="H37" i="16"/>
  <c r="J37" i="16" s="1"/>
  <c r="E37" i="16"/>
  <c r="B65" i="15"/>
  <c r="D65" i="15"/>
  <c r="A66" i="15"/>
  <c r="F36" i="15"/>
  <c r="G36" i="15" s="1"/>
  <c r="I36" i="15"/>
  <c r="C37" i="15" s="1"/>
  <c r="E37" i="14"/>
  <c r="H37" i="14"/>
  <c r="J37" i="14" s="1"/>
  <c r="D64" i="14"/>
  <c r="B64" i="14"/>
  <c r="A65" i="14"/>
  <c r="AC73" i="9"/>
  <c r="AB85" i="9" l="1"/>
  <c r="AB84" i="9" s="1"/>
  <c r="AB79" i="9" s="1"/>
  <c r="AC76" i="9"/>
  <c r="AC86" i="9" s="1"/>
  <c r="B87" i="9" s="1"/>
  <c r="X188" i="9" s="1"/>
  <c r="AA81" i="9"/>
  <c r="F37" i="16"/>
  <c r="G37" i="16" s="1"/>
  <c r="I37" i="16"/>
  <c r="C38" i="16" s="1"/>
  <c r="H37" i="15"/>
  <c r="J37" i="15" s="1"/>
  <c r="E37" i="15"/>
  <c r="D66" i="15"/>
  <c r="B66" i="15"/>
  <c r="A67" i="15"/>
  <c r="F37" i="14"/>
  <c r="G37" i="14" s="1"/>
  <c r="I37" i="14"/>
  <c r="C38" i="14" s="1"/>
  <c r="B65" i="14"/>
  <c r="D65" i="14"/>
  <c r="A66" i="14"/>
  <c r="AC85" i="9" l="1"/>
  <c r="B84" i="9" s="1"/>
  <c r="K27" i="11" s="1"/>
  <c r="AB81" i="9"/>
  <c r="E38" i="16"/>
  <c r="H38" i="16"/>
  <c r="J38" i="16" s="1"/>
  <c r="B67" i="15"/>
  <c r="A68" i="15"/>
  <c r="D67" i="15"/>
  <c r="F37" i="15"/>
  <c r="G37" i="15" s="1"/>
  <c r="I37" i="15" s="1"/>
  <c r="C38" i="15" s="1"/>
  <c r="H38" i="14"/>
  <c r="J38" i="14" s="1"/>
  <c r="E38" i="14"/>
  <c r="D66" i="14"/>
  <c r="B66" i="14"/>
  <c r="A67" i="14"/>
  <c r="AC84" i="9" l="1"/>
  <c r="AC79" i="9" s="1"/>
  <c r="L188" i="9"/>
  <c r="F38" i="16"/>
  <c r="G38" i="16" s="1"/>
  <c r="I38" i="16" s="1"/>
  <c r="C39" i="16" s="1"/>
  <c r="D68" i="15"/>
  <c r="A69" i="15"/>
  <c r="B68" i="15"/>
  <c r="H38" i="15"/>
  <c r="J38" i="15" s="1"/>
  <c r="E38" i="15"/>
  <c r="B67" i="14"/>
  <c r="D67" i="14"/>
  <c r="A68" i="14"/>
  <c r="F38" i="14"/>
  <c r="G38" i="14" s="1"/>
  <c r="I38" i="14"/>
  <c r="C39" i="14" s="1"/>
  <c r="B82" i="9" l="1"/>
  <c r="O188" i="9" s="1"/>
  <c r="C90" i="9"/>
  <c r="C89" i="9"/>
  <c r="K23" i="11" s="1"/>
  <c r="AC81" i="9"/>
  <c r="S188" i="9"/>
  <c r="K25" i="11" s="1"/>
  <c r="H39" i="16"/>
  <c r="J39" i="16" s="1"/>
  <c r="E39" i="16"/>
  <c r="I38" i="15"/>
  <c r="C39" i="15" s="1"/>
  <c r="F38" i="15"/>
  <c r="G38" i="15" s="1"/>
  <c r="B69" i="15"/>
  <c r="D69" i="15"/>
  <c r="A70" i="15"/>
  <c r="E39" i="14"/>
  <c r="H39" i="14"/>
  <c r="J39" i="14" s="1"/>
  <c r="D68" i="14"/>
  <c r="B68" i="14"/>
  <c r="A69" i="14"/>
  <c r="K29" i="11" l="1"/>
  <c r="P104" i="9"/>
  <c r="Q104" i="9" s="1"/>
  <c r="P115" i="9"/>
  <c r="P113" i="9"/>
  <c r="P102" i="9"/>
  <c r="Q102" i="9" s="1"/>
  <c r="P117" i="9"/>
  <c r="P103" i="9"/>
  <c r="Q103" i="9" s="1"/>
  <c r="P116" i="9"/>
  <c r="P114" i="9"/>
  <c r="P107" i="9"/>
  <c r="Q107" i="9" s="1"/>
  <c r="P98" i="9"/>
  <c r="P119" i="9"/>
  <c r="P109" i="9"/>
  <c r="P118" i="9"/>
  <c r="P120" i="9"/>
  <c r="P108" i="9"/>
  <c r="Q108" i="9" s="1"/>
  <c r="F188" i="9"/>
  <c r="P112" i="9"/>
  <c r="P110" i="9"/>
  <c r="P106" i="9"/>
  <c r="Q106" i="9" s="1"/>
  <c r="P121" i="9"/>
  <c r="P105" i="9"/>
  <c r="Q105" i="9" s="1"/>
  <c r="P111" i="9"/>
  <c r="K21" i="11"/>
  <c r="I188" i="9"/>
  <c r="F39" i="16"/>
  <c r="G39" i="16" s="1"/>
  <c r="I39" i="16" s="1"/>
  <c r="C40" i="16" s="1"/>
  <c r="H39" i="15"/>
  <c r="J39" i="15" s="1"/>
  <c r="E39" i="15"/>
  <c r="D70" i="15"/>
  <c r="B70" i="15"/>
  <c r="A71" i="15"/>
  <c r="B69" i="14"/>
  <c r="D69" i="14"/>
  <c r="A70" i="14"/>
  <c r="F39" i="14"/>
  <c r="G39" i="14" s="1"/>
  <c r="I39" i="14"/>
  <c r="C40" i="14" s="1"/>
  <c r="H40" i="16" l="1"/>
  <c r="J40" i="16" s="1"/>
  <c r="E40" i="16"/>
  <c r="B71" i="15"/>
  <c r="D71" i="15"/>
  <c r="A72" i="15"/>
  <c r="I39" i="15"/>
  <c r="C40" i="15" s="1"/>
  <c r="F39" i="15"/>
  <c r="G39" i="15" s="1"/>
  <c r="D70" i="14"/>
  <c r="B70" i="14"/>
  <c r="A71" i="14"/>
  <c r="H40" i="14"/>
  <c r="J40" i="14" s="1"/>
  <c r="E40" i="14"/>
  <c r="Q109" i="9"/>
  <c r="F40" i="16" l="1"/>
  <c r="G40" i="16" s="1"/>
  <c r="I40" i="16" s="1"/>
  <c r="C41" i="16" s="1"/>
  <c r="E40" i="15"/>
  <c r="H40" i="15"/>
  <c r="J40" i="15" s="1"/>
  <c r="D72" i="15"/>
  <c r="A73" i="15"/>
  <c r="B72" i="15"/>
  <c r="I40" i="14"/>
  <c r="C41" i="14" s="1"/>
  <c r="F40" i="14"/>
  <c r="G40" i="14" s="1"/>
  <c r="B71" i="14"/>
  <c r="D71" i="14"/>
  <c r="A72" i="14"/>
  <c r="Q110" i="9"/>
  <c r="H41" i="16" l="1"/>
  <c r="J41" i="16" s="1"/>
  <c r="E41" i="16"/>
  <c r="B73" i="15"/>
  <c r="D73" i="15"/>
  <c r="A74" i="15"/>
  <c r="F40" i="15"/>
  <c r="G40" i="15" s="1"/>
  <c r="I40" i="15"/>
  <c r="C41" i="15" s="1"/>
  <c r="D72" i="14"/>
  <c r="A73" i="14"/>
  <c r="B72" i="14"/>
  <c r="H41" i="14"/>
  <c r="J41" i="14" s="1"/>
  <c r="E41" i="14"/>
  <c r="Q111" i="9"/>
  <c r="F41" i="16" l="1"/>
  <c r="G41" i="16" s="1"/>
  <c r="I41" i="16" s="1"/>
  <c r="C42" i="16" s="1"/>
  <c r="D74" i="15"/>
  <c r="B74" i="15"/>
  <c r="A75" i="15"/>
  <c r="E41" i="15"/>
  <c r="H41" i="15"/>
  <c r="J41" i="15" s="1"/>
  <c r="F41" i="14"/>
  <c r="G41" i="14" s="1"/>
  <c r="I41" i="14"/>
  <c r="C42" i="14" s="1"/>
  <c r="B73" i="14"/>
  <c r="D73" i="14"/>
  <c r="A74" i="14"/>
  <c r="Q112" i="9"/>
  <c r="H42" i="16" l="1"/>
  <c r="J42" i="16" s="1"/>
  <c r="E42" i="16"/>
  <c r="F41" i="15"/>
  <c r="G41" i="15" s="1"/>
  <c r="I41" i="15"/>
  <c r="C42" i="15" s="1"/>
  <c r="B75" i="15"/>
  <c r="A76" i="15"/>
  <c r="D75" i="15"/>
  <c r="D74" i="14"/>
  <c r="B74" i="14"/>
  <c r="A75" i="14"/>
  <c r="H42" i="14"/>
  <c r="J42" i="14" s="1"/>
  <c r="E42" i="14"/>
  <c r="Q113" i="9"/>
  <c r="F42" i="16" l="1"/>
  <c r="G42" i="16" s="1"/>
  <c r="I42" i="16"/>
  <c r="C43" i="16" s="1"/>
  <c r="D76" i="15"/>
  <c r="A77" i="15"/>
  <c r="B76" i="15"/>
  <c r="E42" i="15"/>
  <c r="H42" i="15"/>
  <c r="J42" i="15" s="1"/>
  <c r="F42" i="14"/>
  <c r="G42" i="14" s="1"/>
  <c r="I42" i="14"/>
  <c r="C43" i="14" s="1"/>
  <c r="B75" i="14"/>
  <c r="D75" i="14"/>
  <c r="A76" i="14"/>
  <c r="Q114" i="9"/>
  <c r="H43" i="16" l="1"/>
  <c r="J43" i="16" s="1"/>
  <c r="E43" i="16"/>
  <c r="B77" i="15"/>
  <c r="A78" i="15"/>
  <c r="D77" i="15"/>
  <c r="I42" i="15"/>
  <c r="C43" i="15" s="1"/>
  <c r="F42" i="15"/>
  <c r="G42" i="15" s="1"/>
  <c r="D76" i="14"/>
  <c r="B76" i="14"/>
  <c r="A77" i="14"/>
  <c r="H43" i="14"/>
  <c r="J43" i="14" s="1"/>
  <c r="E43" i="14"/>
  <c r="Q115" i="9"/>
  <c r="F43" i="16" l="1"/>
  <c r="G43" i="16" s="1"/>
  <c r="I43" i="16"/>
  <c r="C44" i="16" s="1"/>
  <c r="D78" i="15"/>
  <c r="B78" i="15"/>
  <c r="A79" i="15"/>
  <c r="H43" i="15"/>
  <c r="J43" i="15" s="1"/>
  <c r="E43" i="15"/>
  <c r="F43" i="14"/>
  <c r="G43" i="14" s="1"/>
  <c r="I43" i="14"/>
  <c r="C44" i="14" s="1"/>
  <c r="B77" i="14"/>
  <c r="D77" i="14"/>
  <c r="A78" i="14"/>
  <c r="Q116" i="9"/>
  <c r="H44" i="16" l="1"/>
  <c r="J44" i="16" s="1"/>
  <c r="E44" i="16"/>
  <c r="I43" i="15"/>
  <c r="C44" i="15" s="1"/>
  <c r="F43" i="15"/>
  <c r="G43" i="15" s="1"/>
  <c r="B79" i="15"/>
  <c r="A80" i="15"/>
  <c r="D79" i="15"/>
  <c r="D78" i="14"/>
  <c r="B78" i="14"/>
  <c r="A79" i="14"/>
  <c r="H44" i="14"/>
  <c r="J44" i="14" s="1"/>
  <c r="E44" i="14"/>
  <c r="Q117" i="9"/>
  <c r="F44" i="16" l="1"/>
  <c r="G44" i="16" s="1"/>
  <c r="I44" i="16" s="1"/>
  <c r="C45" i="16" s="1"/>
  <c r="H44" i="15"/>
  <c r="J44" i="15" s="1"/>
  <c r="E44" i="15"/>
  <c r="D80" i="15"/>
  <c r="B80" i="15"/>
  <c r="A81" i="15"/>
  <c r="F44" i="14"/>
  <c r="G44" i="14" s="1"/>
  <c r="I44" i="14"/>
  <c r="C45" i="14" s="1"/>
  <c r="D79" i="14"/>
  <c r="A80" i="14"/>
  <c r="B79" i="14"/>
  <c r="Q118" i="9"/>
  <c r="H45" i="16" l="1"/>
  <c r="J45" i="16" s="1"/>
  <c r="E45" i="16"/>
  <c r="F44" i="15"/>
  <c r="G44" i="15" s="1"/>
  <c r="I44" i="15"/>
  <c r="C45" i="15" s="1"/>
  <c r="B81" i="15"/>
  <c r="D81" i="15"/>
  <c r="A82" i="15"/>
  <c r="B80" i="14"/>
  <c r="A81" i="14"/>
  <c r="D80" i="14"/>
  <c r="H45" i="14"/>
  <c r="J45" i="14" s="1"/>
  <c r="E45" i="14"/>
  <c r="Q119" i="9"/>
  <c r="F45" i="16" l="1"/>
  <c r="G45" i="16" s="1"/>
  <c r="I45" i="16"/>
  <c r="C46" i="16" s="1"/>
  <c r="H45" i="15"/>
  <c r="J45" i="15" s="1"/>
  <c r="E45" i="15"/>
  <c r="D82" i="15"/>
  <c r="B82" i="15"/>
  <c r="A83" i="15"/>
  <c r="F45" i="14"/>
  <c r="G45" i="14" s="1"/>
  <c r="I45" i="14"/>
  <c r="C46" i="14" s="1"/>
  <c r="D81" i="14"/>
  <c r="A82" i="14"/>
  <c r="B81" i="14"/>
  <c r="Q121" i="9"/>
  <c r="Q120" i="9"/>
  <c r="H46" i="16" l="1"/>
  <c r="J46" i="16" s="1"/>
  <c r="E46" i="16"/>
  <c r="B83" i="15"/>
  <c r="A84" i="15"/>
  <c r="D83" i="15"/>
  <c r="F45" i="15"/>
  <c r="G45" i="15" s="1"/>
  <c r="I45" i="15"/>
  <c r="C46" i="15" s="1"/>
  <c r="H46" i="14"/>
  <c r="J46" i="14" s="1"/>
  <c r="E46" i="14"/>
  <c r="B82" i="14"/>
  <c r="A83" i="14"/>
  <c r="D82" i="14"/>
  <c r="Q123" i="9"/>
  <c r="I46" i="16" l="1"/>
  <c r="C47" i="16" s="1"/>
  <c r="F46" i="16"/>
  <c r="G46" i="16" s="1"/>
  <c r="E46" i="15"/>
  <c r="H46" i="15"/>
  <c r="J46" i="15" s="1"/>
  <c r="D84" i="15"/>
  <c r="A85" i="15"/>
  <c r="B84" i="15"/>
  <c r="D83" i="14"/>
  <c r="B83" i="14"/>
  <c r="A84" i="14"/>
  <c r="I46" i="14"/>
  <c r="C47" i="14" s="1"/>
  <c r="F46" i="14"/>
  <c r="G46" i="14" s="1"/>
  <c r="H47" i="16" l="1"/>
  <c r="J47" i="16" s="1"/>
  <c r="E47" i="16"/>
  <c r="B85" i="15"/>
  <c r="D85" i="15"/>
  <c r="A86" i="15"/>
  <c r="F46" i="15"/>
  <c r="G46" i="15" s="1"/>
  <c r="I46" i="15"/>
  <c r="C47" i="15" s="1"/>
  <c r="E47" i="14"/>
  <c r="H47" i="14"/>
  <c r="J47" i="14" s="1"/>
  <c r="B84" i="14"/>
  <c r="A85" i="14"/>
  <c r="D84" i="14"/>
  <c r="F47" i="16" l="1"/>
  <c r="G47" i="16" s="1"/>
  <c r="I47" i="16"/>
  <c r="C48" i="16" s="1"/>
  <c r="H47" i="15"/>
  <c r="J47" i="15" s="1"/>
  <c r="E47" i="15"/>
  <c r="D86" i="15"/>
  <c r="A87" i="15"/>
  <c r="B86" i="15"/>
  <c r="D85" i="14"/>
  <c r="A86" i="14"/>
  <c r="B85" i="14"/>
  <c r="I47" i="14"/>
  <c r="C48" i="14" s="1"/>
  <c r="F47" i="14"/>
  <c r="G47" i="14" s="1"/>
  <c r="H48" i="16" l="1"/>
  <c r="J48" i="16" s="1"/>
  <c r="E48" i="16"/>
  <c r="I47" i="15"/>
  <c r="C48" i="15" s="1"/>
  <c r="F47" i="15"/>
  <c r="G47" i="15" s="1"/>
  <c r="B87" i="15"/>
  <c r="D87" i="15"/>
  <c r="A88" i="15"/>
  <c r="H48" i="14"/>
  <c r="J48" i="14" s="1"/>
  <c r="E48" i="14"/>
  <c r="B86" i="14"/>
  <c r="D86" i="14"/>
  <c r="A87" i="14"/>
  <c r="I48" i="16" l="1"/>
  <c r="C49" i="16" s="1"/>
  <c r="F48" i="16"/>
  <c r="G48" i="16" s="1"/>
  <c r="D88" i="15"/>
  <c r="A89" i="15"/>
  <c r="B88" i="15"/>
  <c r="H48" i="15"/>
  <c r="J48" i="15" s="1"/>
  <c r="E48" i="15"/>
  <c r="D87" i="14"/>
  <c r="A88" i="14"/>
  <c r="B87" i="14"/>
  <c r="F48" i="14"/>
  <c r="G48" i="14" s="1"/>
  <c r="I48" i="14"/>
  <c r="C49" i="14" s="1"/>
  <c r="H49" i="16" l="1"/>
  <c r="J49" i="16" s="1"/>
  <c r="E49" i="16"/>
  <c r="I48" i="15"/>
  <c r="C49" i="15" s="1"/>
  <c r="F48" i="15"/>
  <c r="G48" i="15" s="1"/>
  <c r="B89" i="15"/>
  <c r="D89" i="15"/>
  <c r="A90" i="15"/>
  <c r="H49" i="14"/>
  <c r="J49" i="14" s="1"/>
  <c r="E49" i="14"/>
  <c r="B88" i="14"/>
  <c r="A89" i="14"/>
  <c r="D88" i="14"/>
  <c r="I49" i="16" l="1"/>
  <c r="C50" i="16" s="1"/>
  <c r="F49" i="16"/>
  <c r="G49" i="16" s="1"/>
  <c r="D90" i="15"/>
  <c r="A91" i="15"/>
  <c r="B90" i="15"/>
  <c r="H49" i="15"/>
  <c r="J49" i="15" s="1"/>
  <c r="E49" i="15"/>
  <c r="F49" i="14"/>
  <c r="G49" i="14" s="1"/>
  <c r="I49" i="14"/>
  <c r="C50" i="14" s="1"/>
  <c r="D89" i="14"/>
  <c r="A90" i="14"/>
  <c r="B89" i="14"/>
  <c r="H50" i="16" l="1"/>
  <c r="J50" i="16" s="1"/>
  <c r="E50" i="16"/>
  <c r="B91" i="15"/>
  <c r="A92" i="15"/>
  <c r="D91" i="15"/>
  <c r="I49" i="15"/>
  <c r="C50" i="15" s="1"/>
  <c r="F49" i="15"/>
  <c r="G49" i="15" s="1"/>
  <c r="B90" i="14"/>
  <c r="A91" i="14"/>
  <c r="D90" i="14"/>
  <c r="H50" i="14"/>
  <c r="J50" i="14" s="1"/>
  <c r="E50" i="14"/>
  <c r="I50" i="16" l="1"/>
  <c r="C51" i="16" s="1"/>
  <c r="F50" i="16"/>
  <c r="G50" i="16" s="1"/>
  <c r="D92" i="15"/>
  <c r="A93" i="15"/>
  <c r="B92" i="15"/>
  <c r="H50" i="15"/>
  <c r="J50" i="15" s="1"/>
  <c r="E50" i="15"/>
  <c r="I50" i="14"/>
  <c r="C51" i="14" s="1"/>
  <c r="F50" i="14"/>
  <c r="G50" i="14" s="1"/>
  <c r="D91" i="14"/>
  <c r="B91" i="14"/>
  <c r="A92" i="14"/>
  <c r="H51" i="16" l="1"/>
  <c r="J51" i="16" s="1"/>
  <c r="E51" i="16"/>
  <c r="B93" i="15"/>
  <c r="D93" i="15"/>
  <c r="A94" i="15"/>
  <c r="I50" i="15"/>
  <c r="C51" i="15" s="1"/>
  <c r="F50" i="15"/>
  <c r="G50" i="15" s="1"/>
  <c r="B92" i="14"/>
  <c r="A93" i="14"/>
  <c r="D92" i="14"/>
  <c r="H51" i="14"/>
  <c r="J51" i="14" s="1"/>
  <c r="E51" i="14"/>
  <c r="I51" i="16" l="1"/>
  <c r="C52" i="16" s="1"/>
  <c r="F51" i="16"/>
  <c r="G51" i="16" s="1"/>
  <c r="E51" i="15"/>
  <c r="H51" i="15"/>
  <c r="J51" i="15" s="1"/>
  <c r="D94" i="15"/>
  <c r="A95" i="15"/>
  <c r="B94" i="15"/>
  <c r="D93" i="14"/>
  <c r="B93" i="14"/>
  <c r="A94" i="14"/>
  <c r="I51" i="14"/>
  <c r="C52" i="14" s="1"/>
  <c r="F51" i="14"/>
  <c r="G51" i="14" s="1"/>
  <c r="H52" i="16" l="1"/>
  <c r="J52" i="16" s="1"/>
  <c r="E52" i="16"/>
  <c r="B95" i="15"/>
  <c r="A96" i="15"/>
  <c r="D95" i="15"/>
  <c r="F51" i="15"/>
  <c r="G51" i="15" s="1"/>
  <c r="I51" i="15"/>
  <c r="C52" i="15" s="1"/>
  <c r="H52" i="14"/>
  <c r="J52" i="14" s="1"/>
  <c r="E52" i="14"/>
  <c r="B94" i="14"/>
  <c r="D94" i="14"/>
  <c r="A95" i="14"/>
  <c r="I52" i="16" l="1"/>
  <c r="C53" i="16" s="1"/>
  <c r="F52" i="16"/>
  <c r="G52" i="16" s="1"/>
  <c r="E52" i="15"/>
  <c r="H52" i="15"/>
  <c r="J52" i="15" s="1"/>
  <c r="D96" i="15"/>
  <c r="A97" i="15"/>
  <c r="B96" i="15"/>
  <c r="D95" i="14"/>
  <c r="B95" i="14"/>
  <c r="A96" i="14"/>
  <c r="I52" i="14"/>
  <c r="C53" i="14" s="1"/>
  <c r="F52" i="14"/>
  <c r="G52" i="14" s="1"/>
  <c r="H53" i="16" l="1"/>
  <c r="J53" i="16" s="1"/>
  <c r="E53" i="16"/>
  <c r="B97" i="15"/>
  <c r="D97" i="15"/>
  <c r="A98" i="15"/>
  <c r="F52" i="15"/>
  <c r="G52" i="15" s="1"/>
  <c r="I52" i="15"/>
  <c r="C53" i="15" s="1"/>
  <c r="B96" i="14"/>
  <c r="D96" i="14"/>
  <c r="A97" i="14"/>
  <c r="H53" i="14"/>
  <c r="J53" i="14" s="1"/>
  <c r="E53" i="14"/>
  <c r="I53" i="16" l="1"/>
  <c r="C54" i="16" s="1"/>
  <c r="F53" i="16"/>
  <c r="G53" i="16" s="1"/>
  <c r="H53" i="15"/>
  <c r="J53" i="15" s="1"/>
  <c r="E53" i="15"/>
  <c r="D98" i="15"/>
  <c r="A99" i="15"/>
  <c r="B98" i="15"/>
  <c r="D97" i="14"/>
  <c r="B97" i="14"/>
  <c r="A98" i="14"/>
  <c r="F53" i="14"/>
  <c r="G53" i="14" s="1"/>
  <c r="I53" i="14"/>
  <c r="C54" i="14" s="1"/>
  <c r="H54" i="16" l="1"/>
  <c r="J54" i="16" s="1"/>
  <c r="E54" i="16"/>
  <c r="I53" i="15"/>
  <c r="C54" i="15" s="1"/>
  <c r="F53" i="15"/>
  <c r="G53" i="15" s="1"/>
  <c r="B99" i="15"/>
  <c r="A100" i="15"/>
  <c r="D99" i="15"/>
  <c r="B98" i="14"/>
  <c r="A99" i="14"/>
  <c r="D98" i="14"/>
  <c r="H54" i="14"/>
  <c r="J54" i="14" s="1"/>
  <c r="E54" i="14"/>
  <c r="F54" i="16" l="1"/>
  <c r="G54" i="16" s="1"/>
  <c r="I54" i="16"/>
  <c r="C55" i="16" s="1"/>
  <c r="D100" i="15"/>
  <c r="A101" i="15"/>
  <c r="B100" i="15"/>
  <c r="H54" i="15"/>
  <c r="J54" i="15" s="1"/>
  <c r="E54" i="15"/>
  <c r="I54" i="14"/>
  <c r="C55" i="14" s="1"/>
  <c r="F54" i="14"/>
  <c r="G54" i="14" s="1"/>
  <c r="D99" i="14"/>
  <c r="A100" i="14"/>
  <c r="B99" i="14"/>
  <c r="E55" i="16" l="1"/>
  <c r="H55" i="16"/>
  <c r="J55" i="16" s="1"/>
  <c r="B101" i="15"/>
  <c r="D101" i="15"/>
  <c r="A102" i="15"/>
  <c r="I54" i="15"/>
  <c r="C55" i="15" s="1"/>
  <c r="F54" i="15"/>
  <c r="G54" i="15" s="1"/>
  <c r="B100" i="14"/>
  <c r="A101" i="14"/>
  <c r="D100" i="14"/>
  <c r="E55" i="14"/>
  <c r="H55" i="14"/>
  <c r="J55" i="14" s="1"/>
  <c r="F55" i="16" l="1"/>
  <c r="G55" i="16" s="1"/>
  <c r="I55" i="16"/>
  <c r="C56" i="16" s="1"/>
  <c r="H55" i="15"/>
  <c r="J55" i="15" s="1"/>
  <c r="E55" i="15"/>
  <c r="D102" i="15"/>
  <c r="A103" i="15"/>
  <c r="B102" i="15"/>
  <c r="I55" i="14"/>
  <c r="C56" i="14" s="1"/>
  <c r="F55" i="14"/>
  <c r="G55" i="14" s="1"/>
  <c r="D101" i="14"/>
  <c r="B101" i="14"/>
  <c r="A102" i="14"/>
  <c r="H56" i="16" l="1"/>
  <c r="J56" i="16" s="1"/>
  <c r="E56" i="16"/>
  <c r="I55" i="15"/>
  <c r="C56" i="15" s="1"/>
  <c r="F55" i="15"/>
  <c r="G55" i="15" s="1"/>
  <c r="B103" i="15"/>
  <c r="D103" i="15"/>
  <c r="A104" i="15"/>
  <c r="B102" i="14"/>
  <c r="A103" i="14"/>
  <c r="D102" i="14"/>
  <c r="H56" i="14"/>
  <c r="J56" i="14" s="1"/>
  <c r="E56" i="14"/>
  <c r="I56" i="16" l="1"/>
  <c r="C57" i="16" s="1"/>
  <c r="F56" i="16"/>
  <c r="G56" i="16" s="1"/>
  <c r="H56" i="15"/>
  <c r="J56" i="15" s="1"/>
  <c r="E56" i="15"/>
  <c r="D104" i="15"/>
  <c r="A105" i="15"/>
  <c r="B104" i="15"/>
  <c r="D103" i="14"/>
  <c r="A104" i="14"/>
  <c r="B103" i="14"/>
  <c r="F56" i="14"/>
  <c r="G56" i="14" s="1"/>
  <c r="I56" i="14"/>
  <c r="C57" i="14" s="1"/>
  <c r="H57" i="16" l="1"/>
  <c r="J57" i="16" s="1"/>
  <c r="E57" i="16"/>
  <c r="F56" i="15"/>
  <c r="G56" i="15" s="1"/>
  <c r="I56" i="15"/>
  <c r="C57" i="15" s="1"/>
  <c r="B105" i="15"/>
  <c r="D105" i="15"/>
  <c r="A106" i="15"/>
  <c r="H57" i="14"/>
  <c r="J57" i="14" s="1"/>
  <c r="E57" i="14"/>
  <c r="B104" i="14"/>
  <c r="D104" i="14"/>
  <c r="A105" i="14"/>
  <c r="I57" i="16" l="1"/>
  <c r="C58" i="16" s="1"/>
  <c r="F57" i="16"/>
  <c r="G57" i="16" s="1"/>
  <c r="E57" i="15"/>
  <c r="H57" i="15"/>
  <c r="J57" i="15" s="1"/>
  <c r="D106" i="15"/>
  <c r="A107" i="15"/>
  <c r="B106" i="15"/>
  <c r="F57" i="14"/>
  <c r="G57" i="14" s="1"/>
  <c r="I57" i="14"/>
  <c r="C58" i="14" s="1"/>
  <c r="D105" i="14"/>
  <c r="A106" i="14"/>
  <c r="B105" i="14"/>
  <c r="H58" i="16" l="1"/>
  <c r="J58" i="16" s="1"/>
  <c r="E58" i="16"/>
  <c r="F57" i="15"/>
  <c r="G57" i="15" s="1"/>
  <c r="I57" i="15"/>
  <c r="C58" i="15" s="1"/>
  <c r="B107" i="15"/>
  <c r="A108" i="15"/>
  <c r="D107" i="15"/>
  <c r="H58" i="14"/>
  <c r="J58" i="14" s="1"/>
  <c r="E58" i="14"/>
  <c r="B106" i="14"/>
  <c r="A107" i="14"/>
  <c r="D106" i="14"/>
  <c r="F58" i="16" l="1"/>
  <c r="G58" i="16" s="1"/>
  <c r="I58" i="16"/>
  <c r="C59" i="16" s="1"/>
  <c r="D108" i="15"/>
  <c r="A109" i="15"/>
  <c r="B108" i="15"/>
  <c r="E58" i="15"/>
  <c r="H58" i="15"/>
  <c r="J58" i="15" s="1"/>
  <c r="I58" i="14"/>
  <c r="C59" i="14" s="1"/>
  <c r="F58" i="14"/>
  <c r="G58" i="14" s="1"/>
  <c r="D107" i="14"/>
  <c r="A108" i="14"/>
  <c r="B107" i="14"/>
  <c r="E59" i="16" l="1"/>
  <c r="H59" i="16"/>
  <c r="J59" i="16" s="1"/>
  <c r="B109" i="15"/>
  <c r="D109" i="15"/>
  <c r="A110" i="15"/>
  <c r="I58" i="15"/>
  <c r="C59" i="15" s="1"/>
  <c r="F58" i="15"/>
  <c r="G58" i="15" s="1"/>
  <c r="B108" i="14"/>
  <c r="A109" i="14"/>
  <c r="D108" i="14"/>
  <c r="H59" i="14"/>
  <c r="J59" i="14" s="1"/>
  <c r="E59" i="14"/>
  <c r="I59" i="16" l="1"/>
  <c r="C60" i="16" s="1"/>
  <c r="F59" i="16"/>
  <c r="G59" i="16" s="1"/>
  <c r="E59" i="15"/>
  <c r="H59" i="15"/>
  <c r="J59" i="15" s="1"/>
  <c r="D110" i="15"/>
  <c r="A111" i="15"/>
  <c r="B110" i="15"/>
  <c r="D109" i="14"/>
  <c r="B109" i="14"/>
  <c r="A110" i="14"/>
  <c r="F59" i="14"/>
  <c r="G59" i="14" s="1"/>
  <c r="I59" i="14"/>
  <c r="C60" i="14" s="1"/>
  <c r="H60" i="16" l="1"/>
  <c r="J60" i="16" s="1"/>
  <c r="E60" i="16"/>
  <c r="B111" i="15"/>
  <c r="A112" i="15"/>
  <c r="D111" i="15"/>
  <c r="F59" i="15"/>
  <c r="G59" i="15" s="1"/>
  <c r="I59" i="15"/>
  <c r="C60" i="15" s="1"/>
  <c r="H60" i="14"/>
  <c r="J60" i="14" s="1"/>
  <c r="E60" i="14"/>
  <c r="B110" i="14"/>
  <c r="A111" i="14"/>
  <c r="D110" i="14"/>
  <c r="I60" i="16" l="1"/>
  <c r="C61" i="16" s="1"/>
  <c r="F60" i="16"/>
  <c r="G60" i="16" s="1"/>
  <c r="D112" i="15"/>
  <c r="A113" i="15"/>
  <c r="B112" i="15"/>
  <c r="H60" i="15"/>
  <c r="J60" i="15" s="1"/>
  <c r="E60" i="15"/>
  <c r="I60" i="14"/>
  <c r="C61" i="14" s="1"/>
  <c r="F60" i="14"/>
  <c r="G60" i="14" s="1"/>
  <c r="D111" i="14"/>
  <c r="B111" i="14"/>
  <c r="A112" i="14"/>
  <c r="H61" i="16" l="1"/>
  <c r="J61" i="16" s="1"/>
  <c r="E61" i="16"/>
  <c r="F60" i="15"/>
  <c r="G60" i="15" s="1"/>
  <c r="I60" i="15"/>
  <c r="C61" i="15" s="1"/>
  <c r="B113" i="15"/>
  <c r="D113" i="15"/>
  <c r="A114" i="15"/>
  <c r="B112" i="14"/>
  <c r="D112" i="14"/>
  <c r="A113" i="14"/>
  <c r="H61" i="14"/>
  <c r="J61" i="14" s="1"/>
  <c r="E61" i="14"/>
  <c r="I61" i="16" l="1"/>
  <c r="C62" i="16" s="1"/>
  <c r="F61" i="16"/>
  <c r="G61" i="16" s="1"/>
  <c r="D114" i="15"/>
  <c r="A115" i="15"/>
  <c r="B114" i="15"/>
  <c r="H61" i="15"/>
  <c r="J61" i="15" s="1"/>
  <c r="E61" i="15"/>
  <c r="D113" i="14"/>
  <c r="A114" i="14"/>
  <c r="B113" i="14"/>
  <c r="F61" i="14"/>
  <c r="G61" i="14" s="1"/>
  <c r="I61" i="14"/>
  <c r="C62" i="14" s="1"/>
  <c r="H62" i="16" l="1"/>
  <c r="J62" i="16" s="1"/>
  <c r="E62" i="16"/>
  <c r="I61" i="15"/>
  <c r="C62" i="15" s="1"/>
  <c r="F61" i="15"/>
  <c r="G61" i="15" s="1"/>
  <c r="B115" i="15"/>
  <c r="D115" i="15"/>
  <c r="A116" i="15"/>
  <c r="B114" i="14"/>
  <c r="A115" i="14"/>
  <c r="D114" i="14"/>
  <c r="H62" i="14"/>
  <c r="J62" i="14" s="1"/>
  <c r="E62" i="14"/>
  <c r="I62" i="16" l="1"/>
  <c r="C63" i="16" s="1"/>
  <c r="F62" i="16"/>
  <c r="G62" i="16" s="1"/>
  <c r="D116" i="15"/>
  <c r="A117" i="15"/>
  <c r="B116" i="15"/>
  <c r="H62" i="15"/>
  <c r="J62" i="15" s="1"/>
  <c r="E62" i="15"/>
  <c r="F62" i="14"/>
  <c r="G62" i="14" s="1"/>
  <c r="I62" i="14"/>
  <c r="C63" i="14" s="1"/>
  <c r="D115" i="14"/>
  <c r="A116" i="14"/>
  <c r="B115" i="14"/>
  <c r="H63" i="16" l="1"/>
  <c r="J63" i="16" s="1"/>
  <c r="E63" i="16"/>
  <c r="F62" i="15"/>
  <c r="G62" i="15" s="1"/>
  <c r="I62" i="15"/>
  <c r="C63" i="15" s="1"/>
  <c r="B117" i="15"/>
  <c r="D117" i="15"/>
  <c r="A118" i="15"/>
  <c r="B116" i="14"/>
  <c r="D116" i="14"/>
  <c r="A117" i="14"/>
  <c r="H63" i="14"/>
  <c r="J63" i="14" s="1"/>
  <c r="E63" i="14"/>
  <c r="I63" i="16" l="1"/>
  <c r="C64" i="16" s="1"/>
  <c r="F63" i="16"/>
  <c r="G63" i="16" s="1"/>
  <c r="D118" i="15"/>
  <c r="A119" i="15"/>
  <c r="B118" i="15"/>
  <c r="H63" i="15"/>
  <c r="J63" i="15" s="1"/>
  <c r="E63" i="15"/>
  <c r="F63" i="14"/>
  <c r="G63" i="14" s="1"/>
  <c r="I63" i="14"/>
  <c r="C64" i="14" s="1"/>
  <c r="D117" i="14"/>
  <c r="B117" i="14"/>
  <c r="A118" i="14"/>
  <c r="H64" i="16" l="1"/>
  <c r="J64" i="16" s="1"/>
  <c r="E64" i="16"/>
  <c r="B119" i="15"/>
  <c r="D119" i="15"/>
  <c r="A120" i="15"/>
  <c r="I63" i="15"/>
  <c r="C64" i="15" s="1"/>
  <c r="F63" i="15"/>
  <c r="G63" i="15" s="1"/>
  <c r="B118" i="14"/>
  <c r="A119" i="14"/>
  <c r="D118" i="14"/>
  <c r="H64" i="14"/>
  <c r="J64" i="14" s="1"/>
  <c r="E64" i="14"/>
  <c r="F64" i="16" l="1"/>
  <c r="G64" i="16" s="1"/>
  <c r="I64" i="16"/>
  <c r="C65" i="16" s="1"/>
  <c r="D120" i="15"/>
  <c r="A121" i="15"/>
  <c r="B120" i="15"/>
  <c r="H64" i="15"/>
  <c r="J64" i="15" s="1"/>
  <c r="E64" i="15"/>
  <c r="D119" i="14"/>
  <c r="A120" i="14"/>
  <c r="B119" i="14"/>
  <c r="I64" i="14"/>
  <c r="C65" i="14" s="1"/>
  <c r="F64" i="14"/>
  <c r="G64" i="14" s="1"/>
  <c r="H65" i="16" l="1"/>
  <c r="J65" i="16" s="1"/>
  <c r="E65" i="16"/>
  <c r="I64" i="15"/>
  <c r="C65" i="15" s="1"/>
  <c r="F64" i="15"/>
  <c r="G64" i="15" s="1"/>
  <c r="B121" i="15"/>
  <c r="D121" i="15"/>
  <c r="A122" i="15"/>
  <c r="E65" i="14"/>
  <c r="H65" i="14"/>
  <c r="J65" i="14" s="1"/>
  <c r="B120" i="14"/>
  <c r="D120" i="14"/>
  <c r="A121" i="14"/>
  <c r="F65" i="16" l="1"/>
  <c r="G65" i="16" s="1"/>
  <c r="I65" i="16"/>
  <c r="C66" i="16" s="1"/>
  <c r="D122" i="15"/>
  <c r="A123" i="15"/>
  <c r="B122" i="15"/>
  <c r="E65" i="15"/>
  <c r="H65" i="15"/>
  <c r="J65" i="15" s="1"/>
  <c r="D121" i="14"/>
  <c r="A122" i="14"/>
  <c r="B121" i="14"/>
  <c r="F65" i="14"/>
  <c r="G65" i="14" s="1"/>
  <c r="I65" i="14"/>
  <c r="C66" i="14" s="1"/>
  <c r="H66" i="16" l="1"/>
  <c r="J66" i="16" s="1"/>
  <c r="E66" i="16"/>
  <c r="F65" i="15"/>
  <c r="G65" i="15" s="1"/>
  <c r="I65" i="15"/>
  <c r="C66" i="15" s="1"/>
  <c r="B123" i="15"/>
  <c r="D123" i="15"/>
  <c r="A124" i="15"/>
  <c r="H66" i="14"/>
  <c r="J66" i="14" s="1"/>
  <c r="E66" i="14"/>
  <c r="A123" i="14"/>
  <c r="B122" i="14"/>
  <c r="D122" i="14"/>
  <c r="I66" i="16" l="1"/>
  <c r="C67" i="16" s="1"/>
  <c r="F66" i="16"/>
  <c r="G66" i="16" s="1"/>
  <c r="D124" i="15"/>
  <c r="A125" i="15"/>
  <c r="B124" i="15"/>
  <c r="E66" i="15"/>
  <c r="H66" i="15"/>
  <c r="J66" i="15" s="1"/>
  <c r="I66" i="14"/>
  <c r="C67" i="14" s="1"/>
  <c r="F66" i="14"/>
  <c r="G66" i="14" s="1"/>
  <c r="D123" i="14"/>
  <c r="A124" i="14"/>
  <c r="B123" i="14"/>
  <c r="H67" i="16" l="1"/>
  <c r="J67" i="16" s="1"/>
  <c r="E67" i="16"/>
  <c r="B125" i="15"/>
  <c r="D125" i="15"/>
  <c r="A126" i="15"/>
  <c r="I66" i="15"/>
  <c r="C67" i="15" s="1"/>
  <c r="F66" i="15"/>
  <c r="G66" i="15" s="1"/>
  <c r="A125" i="14"/>
  <c r="B124" i="14"/>
  <c r="D124" i="14"/>
  <c r="H67" i="14"/>
  <c r="J67" i="14" s="1"/>
  <c r="E67" i="14"/>
  <c r="I67" i="16" l="1"/>
  <c r="C68" i="16" s="1"/>
  <c r="F67" i="16"/>
  <c r="G67" i="16" s="1"/>
  <c r="H67" i="15"/>
  <c r="J67" i="15" s="1"/>
  <c r="E67" i="15"/>
  <c r="D126" i="15"/>
  <c r="A127" i="15"/>
  <c r="B126" i="15"/>
  <c r="F67" i="14"/>
  <c r="G67" i="14" s="1"/>
  <c r="I67" i="14"/>
  <c r="C68" i="14" s="1"/>
  <c r="D125" i="14"/>
  <c r="A126" i="14"/>
  <c r="B125" i="14"/>
  <c r="H68" i="16" l="1"/>
  <c r="J68" i="16" s="1"/>
  <c r="E68" i="16"/>
  <c r="F67" i="15"/>
  <c r="G67" i="15" s="1"/>
  <c r="I67" i="15"/>
  <c r="C68" i="15" s="1"/>
  <c r="B127" i="15"/>
  <c r="A128" i="15"/>
  <c r="D127" i="15"/>
  <c r="H68" i="14"/>
  <c r="J68" i="14" s="1"/>
  <c r="E68" i="14"/>
  <c r="A127" i="14"/>
  <c r="B126" i="14"/>
  <c r="D126" i="14"/>
  <c r="I68" i="16" l="1"/>
  <c r="C69" i="16" s="1"/>
  <c r="F68" i="16"/>
  <c r="G68" i="16" s="1"/>
  <c r="H68" i="15"/>
  <c r="J68" i="15" s="1"/>
  <c r="E68" i="15"/>
  <c r="D128" i="15"/>
  <c r="A129" i="15"/>
  <c r="B128" i="15"/>
  <c r="F68" i="14"/>
  <c r="G68" i="14" s="1"/>
  <c r="I68" i="14"/>
  <c r="C69" i="14" s="1"/>
  <c r="D127" i="14"/>
  <c r="A128" i="14"/>
  <c r="B127" i="14"/>
  <c r="H69" i="16" l="1"/>
  <c r="J69" i="16" s="1"/>
  <c r="E69" i="16"/>
  <c r="F68" i="15"/>
  <c r="G68" i="15" s="1"/>
  <c r="I68" i="15"/>
  <c r="C69" i="15" s="1"/>
  <c r="B129" i="15"/>
  <c r="D129" i="15"/>
  <c r="A130" i="15"/>
  <c r="H69" i="14"/>
  <c r="J69" i="14" s="1"/>
  <c r="E69" i="14"/>
  <c r="A129" i="14"/>
  <c r="B128" i="14"/>
  <c r="D128" i="14"/>
  <c r="I69" i="16" l="1"/>
  <c r="C70" i="16" s="1"/>
  <c r="F69" i="16"/>
  <c r="G69" i="16" s="1"/>
  <c r="E69" i="15"/>
  <c r="H69" i="15"/>
  <c r="J69" i="15" s="1"/>
  <c r="D130" i="15"/>
  <c r="A131" i="15"/>
  <c r="B130" i="15"/>
  <c r="D129" i="14"/>
  <c r="A130" i="14"/>
  <c r="B129" i="14"/>
  <c r="F69" i="14"/>
  <c r="G69" i="14" s="1"/>
  <c r="I69" i="14"/>
  <c r="C70" i="14" s="1"/>
  <c r="H70" i="16" l="1"/>
  <c r="J70" i="16" s="1"/>
  <c r="E70" i="16"/>
  <c r="B131" i="15"/>
  <c r="D131" i="15"/>
  <c r="A132" i="15"/>
  <c r="I69" i="15"/>
  <c r="C70" i="15" s="1"/>
  <c r="F69" i="15"/>
  <c r="G69" i="15" s="1"/>
  <c r="A131" i="14"/>
  <c r="B130" i="14"/>
  <c r="D130" i="14"/>
  <c r="H70" i="14"/>
  <c r="J70" i="14" s="1"/>
  <c r="E70" i="14"/>
  <c r="I70" i="16" l="1"/>
  <c r="C71" i="16" s="1"/>
  <c r="F70" i="16"/>
  <c r="G70" i="16" s="1"/>
  <c r="H70" i="15"/>
  <c r="J70" i="15" s="1"/>
  <c r="E70" i="15"/>
  <c r="D132" i="15"/>
  <c r="A133" i="15"/>
  <c r="B132" i="15"/>
  <c r="I70" i="14"/>
  <c r="C71" i="14" s="1"/>
  <c r="F70" i="14"/>
  <c r="G70" i="14" s="1"/>
  <c r="D131" i="14"/>
  <c r="A132" i="14"/>
  <c r="B131" i="14"/>
  <c r="E71" i="16" l="1"/>
  <c r="H71" i="16"/>
  <c r="J71" i="16" s="1"/>
  <c r="B133" i="15"/>
  <c r="D133" i="15"/>
  <c r="A134" i="15"/>
  <c r="F70" i="15"/>
  <c r="G70" i="15" s="1"/>
  <c r="I70" i="15"/>
  <c r="C71" i="15" s="1"/>
  <c r="A133" i="14"/>
  <c r="B132" i="14"/>
  <c r="D132" i="14"/>
  <c r="H71" i="14"/>
  <c r="J71" i="14" s="1"/>
  <c r="E71" i="14"/>
  <c r="F71" i="16" l="1"/>
  <c r="G71" i="16" s="1"/>
  <c r="I71" i="16"/>
  <c r="C72" i="16" s="1"/>
  <c r="D134" i="15"/>
  <c r="A135" i="15"/>
  <c r="B134" i="15"/>
  <c r="H71" i="15"/>
  <c r="J71" i="15" s="1"/>
  <c r="E71" i="15"/>
  <c r="F71" i="14"/>
  <c r="G71" i="14" s="1"/>
  <c r="I71" i="14"/>
  <c r="C72" i="14" s="1"/>
  <c r="D133" i="14"/>
  <c r="A134" i="14"/>
  <c r="B133" i="14"/>
  <c r="H72" i="16" l="1"/>
  <c r="J72" i="16" s="1"/>
  <c r="E72" i="16"/>
  <c r="F71" i="15"/>
  <c r="G71" i="15" s="1"/>
  <c r="I71" i="15"/>
  <c r="C72" i="15" s="1"/>
  <c r="B135" i="15"/>
  <c r="D135" i="15"/>
  <c r="A136" i="15"/>
  <c r="H72" i="14"/>
  <c r="J72" i="14" s="1"/>
  <c r="E72" i="14"/>
  <c r="A135" i="14"/>
  <c r="B134" i="14"/>
  <c r="D134" i="14"/>
  <c r="F72" i="16" l="1"/>
  <c r="G72" i="16" s="1"/>
  <c r="I72" i="16"/>
  <c r="C73" i="16" s="1"/>
  <c r="H72" i="15"/>
  <c r="J72" i="15" s="1"/>
  <c r="E72" i="15"/>
  <c r="D136" i="15"/>
  <c r="A137" i="15"/>
  <c r="B136" i="15"/>
  <c r="D135" i="14"/>
  <c r="A136" i="14"/>
  <c r="B135" i="14"/>
  <c r="I72" i="14"/>
  <c r="C73" i="14" s="1"/>
  <c r="F72" i="14"/>
  <c r="G72" i="14" s="1"/>
  <c r="H73" i="16" l="1"/>
  <c r="J73" i="16" s="1"/>
  <c r="E73" i="16"/>
  <c r="I72" i="15"/>
  <c r="C73" i="15" s="1"/>
  <c r="F72" i="15"/>
  <c r="G72" i="15" s="1"/>
  <c r="B137" i="15"/>
  <c r="D137" i="15"/>
  <c r="A138" i="15"/>
  <c r="H73" i="14"/>
  <c r="J73" i="14" s="1"/>
  <c r="E73" i="14"/>
  <c r="A137" i="14"/>
  <c r="B136" i="14"/>
  <c r="D136" i="14"/>
  <c r="F73" i="16" l="1"/>
  <c r="G73" i="16" s="1"/>
  <c r="I73" i="16"/>
  <c r="C74" i="16" s="1"/>
  <c r="E73" i="15"/>
  <c r="H73" i="15"/>
  <c r="J73" i="15" s="1"/>
  <c r="D138" i="15"/>
  <c r="A139" i="15"/>
  <c r="B138" i="15"/>
  <c r="D137" i="14"/>
  <c r="A138" i="14"/>
  <c r="B137" i="14"/>
  <c r="F73" i="14"/>
  <c r="G73" i="14" s="1"/>
  <c r="I73" i="14"/>
  <c r="C74" i="14" s="1"/>
  <c r="H74" i="16" l="1"/>
  <c r="J74" i="16" s="1"/>
  <c r="E74" i="16"/>
  <c r="B139" i="15"/>
  <c r="D139" i="15"/>
  <c r="A140" i="15"/>
  <c r="I73" i="15"/>
  <c r="C74" i="15" s="1"/>
  <c r="F73" i="15"/>
  <c r="G73" i="15" s="1"/>
  <c r="H74" i="14"/>
  <c r="J74" i="14" s="1"/>
  <c r="E74" i="14"/>
  <c r="A139" i="14"/>
  <c r="B138" i="14"/>
  <c r="D138" i="14"/>
  <c r="F74" i="16" l="1"/>
  <c r="G74" i="16" s="1"/>
  <c r="I74" i="16"/>
  <c r="C75" i="16" s="1"/>
  <c r="H74" i="15"/>
  <c r="J74" i="15" s="1"/>
  <c r="E74" i="15"/>
  <c r="D140" i="15"/>
  <c r="A141" i="15"/>
  <c r="B140" i="15"/>
  <c r="D139" i="14"/>
  <c r="A140" i="14"/>
  <c r="B139" i="14"/>
  <c r="I74" i="14"/>
  <c r="C75" i="14" s="1"/>
  <c r="F74" i="14"/>
  <c r="G74" i="14" s="1"/>
  <c r="H75" i="16" l="1"/>
  <c r="J75" i="16" s="1"/>
  <c r="E75" i="16"/>
  <c r="I74" i="15"/>
  <c r="C75" i="15" s="1"/>
  <c r="F74" i="15"/>
  <c r="G74" i="15" s="1"/>
  <c r="B141" i="15"/>
  <c r="D141" i="15"/>
  <c r="A142" i="15"/>
  <c r="H75" i="14"/>
  <c r="J75" i="14" s="1"/>
  <c r="E75" i="14"/>
  <c r="A141" i="14"/>
  <c r="B140" i="14"/>
  <c r="D140" i="14"/>
  <c r="F75" i="16" l="1"/>
  <c r="G75" i="16" s="1"/>
  <c r="I75" i="16"/>
  <c r="C76" i="16" s="1"/>
  <c r="D142" i="15"/>
  <c r="A143" i="15"/>
  <c r="B142" i="15"/>
  <c r="H75" i="15"/>
  <c r="J75" i="15" s="1"/>
  <c r="E75" i="15"/>
  <c r="D141" i="14"/>
  <c r="A142" i="14"/>
  <c r="B141" i="14"/>
  <c r="F75" i="14"/>
  <c r="G75" i="14" s="1"/>
  <c r="I75" i="14"/>
  <c r="C76" i="14" s="1"/>
  <c r="H76" i="16" l="1"/>
  <c r="J76" i="16" s="1"/>
  <c r="E76" i="16"/>
  <c r="I75" i="15"/>
  <c r="C76" i="15" s="1"/>
  <c r="F75" i="15"/>
  <c r="G75" i="15" s="1"/>
  <c r="B143" i="15"/>
  <c r="A144" i="15"/>
  <c r="D143" i="15"/>
  <c r="H76" i="14"/>
  <c r="J76" i="14" s="1"/>
  <c r="E76" i="14"/>
  <c r="A143" i="14"/>
  <c r="B142" i="14"/>
  <c r="D142" i="14"/>
  <c r="I76" i="16" l="1"/>
  <c r="C77" i="16" s="1"/>
  <c r="F76" i="16"/>
  <c r="G76" i="16" s="1"/>
  <c r="D144" i="15"/>
  <c r="A145" i="15"/>
  <c r="B144" i="15"/>
  <c r="H76" i="15"/>
  <c r="J76" i="15" s="1"/>
  <c r="E76" i="15"/>
  <c r="D143" i="14"/>
  <c r="A144" i="14"/>
  <c r="B143" i="14"/>
  <c r="I76" i="14"/>
  <c r="C77" i="14" s="1"/>
  <c r="F76" i="14"/>
  <c r="G76" i="14" s="1"/>
  <c r="E77" i="16" l="1"/>
  <c r="H77" i="16"/>
  <c r="J77" i="16" s="1"/>
  <c r="B145" i="15"/>
  <c r="D145" i="15"/>
  <c r="A146" i="15"/>
  <c r="F76" i="15"/>
  <c r="G76" i="15" s="1"/>
  <c r="I76" i="15"/>
  <c r="C77" i="15" s="1"/>
  <c r="B144" i="14"/>
  <c r="A145" i="14"/>
  <c r="D144" i="14"/>
  <c r="H77" i="14"/>
  <c r="J77" i="14" s="1"/>
  <c r="E77" i="14"/>
  <c r="F77" i="16" l="1"/>
  <c r="G77" i="16" s="1"/>
  <c r="I77" i="16"/>
  <c r="C78" i="16" s="1"/>
  <c r="D146" i="15"/>
  <c r="A147" i="15"/>
  <c r="B146" i="15"/>
  <c r="H77" i="15"/>
  <c r="J77" i="15" s="1"/>
  <c r="E77" i="15"/>
  <c r="F77" i="14"/>
  <c r="G77" i="14" s="1"/>
  <c r="I77" i="14"/>
  <c r="C78" i="14" s="1"/>
  <c r="D145" i="14"/>
  <c r="A146" i="14"/>
  <c r="B145" i="14"/>
  <c r="H78" i="16" l="1"/>
  <c r="J78" i="16" s="1"/>
  <c r="E78" i="16"/>
  <c r="F77" i="15"/>
  <c r="G77" i="15" s="1"/>
  <c r="I77" i="15"/>
  <c r="C78" i="15" s="1"/>
  <c r="A148" i="15"/>
  <c r="B147" i="15"/>
  <c r="D147" i="15"/>
  <c r="E78" i="14"/>
  <c r="H78" i="14"/>
  <c r="J78" i="14" s="1"/>
  <c r="B146" i="14"/>
  <c r="A147" i="14"/>
  <c r="D146" i="14"/>
  <c r="F78" i="16" l="1"/>
  <c r="G78" i="16" s="1"/>
  <c r="I78" i="16"/>
  <c r="C79" i="16" s="1"/>
  <c r="B148" i="15"/>
  <c r="A149" i="15"/>
  <c r="D148" i="15"/>
  <c r="H78" i="15"/>
  <c r="J78" i="15" s="1"/>
  <c r="E78" i="15"/>
  <c r="D147" i="14"/>
  <c r="B147" i="14"/>
  <c r="A148" i="14"/>
  <c r="F78" i="14"/>
  <c r="G78" i="14" s="1"/>
  <c r="I78" i="14"/>
  <c r="C79" i="14" s="1"/>
  <c r="H79" i="16" l="1"/>
  <c r="J79" i="16" s="1"/>
  <c r="E79" i="16"/>
  <c r="F78" i="15"/>
  <c r="G78" i="15" s="1"/>
  <c r="I78" i="15"/>
  <c r="C79" i="15" s="1"/>
  <c r="D149" i="15"/>
  <c r="B149" i="15"/>
  <c r="A150" i="15"/>
  <c r="B148" i="14"/>
  <c r="A149" i="14"/>
  <c r="D148" i="14"/>
  <c r="H79" i="14"/>
  <c r="J79" i="14" s="1"/>
  <c r="E79" i="14"/>
  <c r="F79" i="16" l="1"/>
  <c r="G79" i="16" s="1"/>
  <c r="I79" i="16"/>
  <c r="C80" i="16" s="1"/>
  <c r="B150" i="15"/>
  <c r="A151" i="15"/>
  <c r="D150" i="15"/>
  <c r="H79" i="15"/>
  <c r="J79" i="15" s="1"/>
  <c r="E79" i="15"/>
  <c r="I79" i="14"/>
  <c r="C80" i="14" s="1"/>
  <c r="F79" i="14"/>
  <c r="G79" i="14" s="1"/>
  <c r="D149" i="14"/>
  <c r="B149" i="14"/>
  <c r="A150" i="14"/>
  <c r="H80" i="16" l="1"/>
  <c r="J80" i="16" s="1"/>
  <c r="E80" i="16"/>
  <c r="F79" i="15"/>
  <c r="G79" i="15" s="1"/>
  <c r="I79" i="15"/>
  <c r="C80" i="15" s="1"/>
  <c r="D151" i="15"/>
  <c r="B151" i="15"/>
  <c r="A152" i="15"/>
  <c r="B150" i="14"/>
  <c r="D150" i="14"/>
  <c r="A151" i="14"/>
  <c r="E80" i="14"/>
  <c r="H80" i="14"/>
  <c r="J80" i="14" s="1"/>
  <c r="I80" i="16" l="1"/>
  <c r="C81" i="16" s="1"/>
  <c r="F80" i="16"/>
  <c r="G80" i="16" s="1"/>
  <c r="B152" i="15"/>
  <c r="D152" i="15"/>
  <c r="A153" i="15"/>
  <c r="E80" i="15"/>
  <c r="H80" i="15"/>
  <c r="J80" i="15" s="1"/>
  <c r="F80" i="14"/>
  <c r="G80" i="14" s="1"/>
  <c r="I80" i="14"/>
  <c r="C81" i="14" s="1"/>
  <c r="D151" i="14"/>
  <c r="B151" i="14"/>
  <c r="A152" i="14"/>
  <c r="H81" i="16" l="1"/>
  <c r="J81" i="16" s="1"/>
  <c r="E81" i="16"/>
  <c r="D153" i="15"/>
  <c r="B153" i="15"/>
  <c r="A154" i="15"/>
  <c r="I80" i="15"/>
  <c r="C81" i="15" s="1"/>
  <c r="F80" i="15"/>
  <c r="G80" i="15" s="1"/>
  <c r="B152" i="14"/>
  <c r="A153" i="14"/>
  <c r="D152" i="14"/>
  <c r="H81" i="14"/>
  <c r="J81" i="14" s="1"/>
  <c r="E81" i="14"/>
  <c r="F81" i="16" l="1"/>
  <c r="G81" i="16" s="1"/>
  <c r="I81" i="16"/>
  <c r="C82" i="16" s="1"/>
  <c r="E81" i="15"/>
  <c r="H81" i="15"/>
  <c r="J81" i="15" s="1"/>
  <c r="B154" i="15"/>
  <c r="A155" i="15"/>
  <c r="D154" i="15"/>
  <c r="I81" i="14"/>
  <c r="C82" i="14" s="1"/>
  <c r="F81" i="14"/>
  <c r="G81" i="14" s="1"/>
  <c r="D153" i="14"/>
  <c r="A154" i="14"/>
  <c r="B153" i="14"/>
  <c r="H82" i="16" l="1"/>
  <c r="J82" i="16" s="1"/>
  <c r="E82" i="16"/>
  <c r="D155" i="15"/>
  <c r="A156" i="15"/>
  <c r="B155" i="15"/>
  <c r="F81" i="15"/>
  <c r="G81" i="15" s="1"/>
  <c r="I81" i="15"/>
  <c r="C82" i="15" s="1"/>
  <c r="B154" i="14"/>
  <c r="A155" i="14"/>
  <c r="D154" i="14"/>
  <c r="H82" i="14"/>
  <c r="J82" i="14" s="1"/>
  <c r="E82" i="14"/>
  <c r="F82" i="16" l="1"/>
  <c r="G82" i="16" s="1"/>
  <c r="I82" i="16"/>
  <c r="C83" i="16" s="1"/>
  <c r="B156" i="15"/>
  <c r="A157" i="15"/>
  <c r="D156" i="15"/>
  <c r="E82" i="15"/>
  <c r="H82" i="15"/>
  <c r="J82" i="15" s="1"/>
  <c r="D155" i="14"/>
  <c r="A156" i="14"/>
  <c r="B155" i="14"/>
  <c r="I82" i="14"/>
  <c r="C83" i="14" s="1"/>
  <c r="F82" i="14"/>
  <c r="G82" i="14" s="1"/>
  <c r="H83" i="16" l="1"/>
  <c r="J83" i="16" s="1"/>
  <c r="E83" i="16"/>
  <c r="D157" i="15"/>
  <c r="B157" i="15"/>
  <c r="A158" i="15"/>
  <c r="I82" i="15"/>
  <c r="C83" i="15" s="1"/>
  <c r="F82" i="15"/>
  <c r="G82" i="15" s="1"/>
  <c r="B156" i="14"/>
  <c r="D156" i="14"/>
  <c r="A157" i="14"/>
  <c r="H83" i="14"/>
  <c r="J83" i="14" s="1"/>
  <c r="E83" i="14"/>
  <c r="F83" i="16" l="1"/>
  <c r="G83" i="16" s="1"/>
  <c r="I83" i="16"/>
  <c r="C84" i="16" s="1"/>
  <c r="H83" i="15"/>
  <c r="J83" i="15" s="1"/>
  <c r="E83" i="15"/>
  <c r="B158" i="15"/>
  <c r="D158" i="15"/>
  <c r="A159" i="15"/>
  <c r="I83" i="14"/>
  <c r="C84" i="14" s="1"/>
  <c r="F83" i="14"/>
  <c r="G83" i="14" s="1"/>
  <c r="D157" i="14"/>
  <c r="A158" i="14"/>
  <c r="B157" i="14"/>
  <c r="H84" i="16" l="1"/>
  <c r="J84" i="16" s="1"/>
  <c r="E84" i="16"/>
  <c r="F83" i="15"/>
  <c r="G83" i="15" s="1"/>
  <c r="I83" i="15"/>
  <c r="C84" i="15" s="1"/>
  <c r="D159" i="15"/>
  <c r="B159" i="15"/>
  <c r="A160" i="15"/>
  <c r="B158" i="14"/>
  <c r="D158" i="14"/>
  <c r="A159" i="14"/>
  <c r="H84" i="14"/>
  <c r="J84" i="14" s="1"/>
  <c r="E84" i="14"/>
  <c r="I84" i="16" l="1"/>
  <c r="C85" i="16" s="1"/>
  <c r="F84" i="16"/>
  <c r="G84" i="16" s="1"/>
  <c r="B160" i="15"/>
  <c r="D160" i="15"/>
  <c r="A161" i="15"/>
  <c r="E84" i="15"/>
  <c r="H84" i="15"/>
  <c r="J84" i="15" s="1"/>
  <c r="D159" i="14"/>
  <c r="A160" i="14"/>
  <c r="B159" i="14"/>
  <c r="F84" i="14"/>
  <c r="G84" i="14" s="1"/>
  <c r="I84" i="14"/>
  <c r="C85" i="14" s="1"/>
  <c r="H85" i="16" l="1"/>
  <c r="J85" i="16" s="1"/>
  <c r="E85" i="16"/>
  <c r="D161" i="15"/>
  <c r="B161" i="15"/>
  <c r="A162" i="15"/>
  <c r="F84" i="15"/>
  <c r="G84" i="15" s="1"/>
  <c r="I84" i="15"/>
  <c r="C85" i="15" s="1"/>
  <c r="H85" i="14"/>
  <c r="J85" i="14" s="1"/>
  <c r="E85" i="14"/>
  <c r="B160" i="14"/>
  <c r="D160" i="14"/>
  <c r="A161" i="14"/>
  <c r="F85" i="16" l="1"/>
  <c r="G85" i="16" s="1"/>
  <c r="I85" i="16"/>
  <c r="C86" i="16" s="1"/>
  <c r="H85" i="15"/>
  <c r="J85" i="15" s="1"/>
  <c r="E85" i="15"/>
  <c r="B162" i="15"/>
  <c r="A163" i="15"/>
  <c r="D162" i="15"/>
  <c r="I85" i="14"/>
  <c r="C86" i="14" s="1"/>
  <c r="F85" i="14"/>
  <c r="G85" i="14" s="1"/>
  <c r="D161" i="14"/>
  <c r="A162" i="14"/>
  <c r="B161" i="14"/>
  <c r="H86" i="16" l="1"/>
  <c r="J86" i="16" s="1"/>
  <c r="E86" i="16"/>
  <c r="F85" i="15"/>
  <c r="G85" i="15" s="1"/>
  <c r="I85" i="15"/>
  <c r="C86" i="15" s="1"/>
  <c r="D163" i="15"/>
  <c r="A164" i="15"/>
  <c r="B163" i="15"/>
  <c r="E86" i="14"/>
  <c r="H86" i="14"/>
  <c r="J86" i="14" s="1"/>
  <c r="B162" i="14"/>
  <c r="D162" i="14"/>
  <c r="A163" i="14"/>
  <c r="I86" i="16" l="1"/>
  <c r="C87" i="16" s="1"/>
  <c r="F86" i="16"/>
  <c r="G86" i="16" s="1"/>
  <c r="B164" i="15"/>
  <c r="A165" i="15"/>
  <c r="D164" i="15"/>
  <c r="H86" i="15"/>
  <c r="J86" i="15" s="1"/>
  <c r="E86" i="15"/>
  <c r="D163" i="14"/>
  <c r="A164" i="14"/>
  <c r="B163" i="14"/>
  <c r="F86" i="14"/>
  <c r="G86" i="14" s="1"/>
  <c r="I86" i="14"/>
  <c r="C87" i="14" s="1"/>
  <c r="H87" i="16" l="1"/>
  <c r="J87" i="16" s="1"/>
  <c r="E87" i="16"/>
  <c r="D165" i="15"/>
  <c r="B165" i="15"/>
  <c r="A166" i="15"/>
  <c r="I86" i="15"/>
  <c r="C87" i="15" s="1"/>
  <c r="F86" i="15"/>
  <c r="G86" i="15" s="1"/>
  <c r="H87" i="14"/>
  <c r="J87" i="14" s="1"/>
  <c r="E87" i="14"/>
  <c r="B164" i="14"/>
  <c r="D164" i="14"/>
  <c r="A165" i="14"/>
  <c r="I87" i="16" l="1"/>
  <c r="C88" i="16" s="1"/>
  <c r="F87" i="16"/>
  <c r="G87" i="16" s="1"/>
  <c r="B166" i="15"/>
  <c r="A167" i="15"/>
  <c r="D166" i="15"/>
  <c r="H87" i="15"/>
  <c r="J87" i="15" s="1"/>
  <c r="E87" i="15"/>
  <c r="I87" i="14"/>
  <c r="C88" i="14" s="1"/>
  <c r="F87" i="14"/>
  <c r="G87" i="14" s="1"/>
  <c r="D165" i="14"/>
  <c r="A166" i="14"/>
  <c r="B165" i="14"/>
  <c r="H88" i="16" l="1"/>
  <c r="J88" i="16" s="1"/>
  <c r="E88" i="16"/>
  <c r="I87" i="15"/>
  <c r="C88" i="15" s="1"/>
  <c r="F87" i="15"/>
  <c r="G87" i="15" s="1"/>
  <c r="D167" i="15"/>
  <c r="B167" i="15"/>
  <c r="A168" i="15"/>
  <c r="B166" i="14"/>
  <c r="D166" i="14"/>
  <c r="A167" i="14"/>
  <c r="E88" i="14"/>
  <c r="H88" i="14"/>
  <c r="J88" i="14" s="1"/>
  <c r="I88" i="16" l="1"/>
  <c r="C89" i="16" s="1"/>
  <c r="F88" i="16"/>
  <c r="G88" i="16" s="1"/>
  <c r="B168" i="15"/>
  <c r="D168" i="15"/>
  <c r="A169" i="15"/>
  <c r="E88" i="15"/>
  <c r="H88" i="15"/>
  <c r="J88" i="15" s="1"/>
  <c r="I88" i="14"/>
  <c r="C89" i="14" s="1"/>
  <c r="F88" i="14"/>
  <c r="G88" i="14" s="1"/>
  <c r="D167" i="14"/>
  <c r="A168" i="14"/>
  <c r="B167" i="14"/>
  <c r="H89" i="16" l="1"/>
  <c r="J89" i="16" s="1"/>
  <c r="E89" i="16"/>
  <c r="D169" i="15"/>
  <c r="A170" i="15"/>
  <c r="B169" i="15"/>
  <c r="I88" i="15"/>
  <c r="C89" i="15" s="1"/>
  <c r="F88" i="15"/>
  <c r="G88" i="15" s="1"/>
  <c r="B168" i="14"/>
  <c r="D168" i="14"/>
  <c r="A169" i="14"/>
  <c r="H89" i="14"/>
  <c r="J89" i="14" s="1"/>
  <c r="E89" i="14"/>
  <c r="I89" i="16" l="1"/>
  <c r="C90" i="16" s="1"/>
  <c r="F89" i="16"/>
  <c r="G89" i="16" s="1"/>
  <c r="B170" i="15"/>
  <c r="D170" i="15"/>
  <c r="A171" i="15"/>
  <c r="H89" i="15"/>
  <c r="J89" i="15" s="1"/>
  <c r="E89" i="15"/>
  <c r="I89" i="14"/>
  <c r="C90" i="14" s="1"/>
  <c r="F89" i="14"/>
  <c r="G89" i="14" s="1"/>
  <c r="D169" i="14"/>
  <c r="A170" i="14"/>
  <c r="B169" i="14"/>
  <c r="H90" i="16" l="1"/>
  <c r="J90" i="16" s="1"/>
  <c r="E90" i="16"/>
  <c r="I89" i="15"/>
  <c r="C90" i="15" s="1"/>
  <c r="F89" i="15"/>
  <c r="G89" i="15" s="1"/>
  <c r="D171" i="15"/>
  <c r="A172" i="15"/>
  <c r="B171" i="15"/>
  <c r="H90" i="14"/>
  <c r="J90" i="14" s="1"/>
  <c r="E90" i="14"/>
  <c r="B170" i="14"/>
  <c r="D170" i="14"/>
  <c r="A171" i="14"/>
  <c r="I90" i="16" l="1"/>
  <c r="C91" i="16" s="1"/>
  <c r="F90" i="16"/>
  <c r="G90" i="16" s="1"/>
  <c r="B172" i="15"/>
  <c r="D172" i="15"/>
  <c r="A173" i="15"/>
  <c r="H90" i="15"/>
  <c r="J90" i="15" s="1"/>
  <c r="E90" i="15"/>
  <c r="D171" i="14"/>
  <c r="A172" i="14"/>
  <c r="B171" i="14"/>
  <c r="I90" i="14"/>
  <c r="C91" i="14" s="1"/>
  <c r="F90" i="14"/>
  <c r="G90" i="14" s="1"/>
  <c r="H91" i="16" l="1"/>
  <c r="J91" i="16" s="1"/>
  <c r="E91" i="16"/>
  <c r="D173" i="15"/>
  <c r="A174" i="15"/>
  <c r="B173" i="15"/>
  <c r="F90" i="15"/>
  <c r="G90" i="15" s="1"/>
  <c r="I90" i="15"/>
  <c r="C91" i="15" s="1"/>
  <c r="B172" i="14"/>
  <c r="D172" i="14"/>
  <c r="A173" i="14"/>
  <c r="H91" i="14"/>
  <c r="J91" i="14" s="1"/>
  <c r="E91" i="14"/>
  <c r="I91" i="16" l="1"/>
  <c r="C92" i="16" s="1"/>
  <c r="F91" i="16"/>
  <c r="G91" i="16" s="1"/>
  <c r="B174" i="15"/>
  <c r="D174" i="15"/>
  <c r="A175" i="15"/>
  <c r="H91" i="15"/>
  <c r="J91" i="15" s="1"/>
  <c r="E91" i="15"/>
  <c r="F91" i="14"/>
  <c r="G91" i="14" s="1"/>
  <c r="I91" i="14"/>
  <c r="C92" i="14" s="1"/>
  <c r="D173" i="14"/>
  <c r="A174" i="14"/>
  <c r="B173" i="14"/>
  <c r="H92" i="16" l="1"/>
  <c r="J92" i="16" s="1"/>
  <c r="E92" i="16"/>
  <c r="D175" i="15"/>
  <c r="A176" i="15"/>
  <c r="B175" i="15"/>
  <c r="F91" i="15"/>
  <c r="G91" i="15" s="1"/>
  <c r="I91" i="15"/>
  <c r="C92" i="15" s="1"/>
  <c r="B174" i="14"/>
  <c r="D174" i="14"/>
  <c r="A175" i="14"/>
  <c r="H92" i="14"/>
  <c r="J92" i="14" s="1"/>
  <c r="E92" i="14"/>
  <c r="F92" i="16" l="1"/>
  <c r="G92" i="16" s="1"/>
  <c r="I92" i="16"/>
  <c r="C93" i="16" s="1"/>
  <c r="E92" i="15"/>
  <c r="H92" i="15"/>
  <c r="J92" i="15" s="1"/>
  <c r="B176" i="15"/>
  <c r="D176" i="15"/>
  <c r="A177" i="15"/>
  <c r="F92" i="14"/>
  <c r="G92" i="14" s="1"/>
  <c r="I92" i="14"/>
  <c r="C93" i="14" s="1"/>
  <c r="D175" i="14"/>
  <c r="A176" i="14"/>
  <c r="B175" i="14"/>
  <c r="H93" i="16" l="1"/>
  <c r="J93" i="16" s="1"/>
  <c r="E93" i="16"/>
  <c r="F92" i="15"/>
  <c r="G92" i="15" s="1"/>
  <c r="I92" i="15"/>
  <c r="C93" i="15" s="1"/>
  <c r="D177" i="15"/>
  <c r="A178" i="15"/>
  <c r="B177" i="15"/>
  <c r="B176" i="14"/>
  <c r="D176" i="14"/>
  <c r="A177" i="14"/>
  <c r="H93" i="14"/>
  <c r="J93" i="14" s="1"/>
  <c r="E93" i="14"/>
  <c r="I93" i="16" l="1"/>
  <c r="C94" i="16" s="1"/>
  <c r="F93" i="16"/>
  <c r="G93" i="16" s="1"/>
  <c r="H93" i="15"/>
  <c r="J93" i="15" s="1"/>
  <c r="E93" i="15"/>
  <c r="B178" i="15"/>
  <c r="D178" i="15"/>
  <c r="A179" i="15"/>
  <c r="F93" i="14"/>
  <c r="G93" i="14" s="1"/>
  <c r="I93" i="14"/>
  <c r="C94" i="14" s="1"/>
  <c r="D177" i="14"/>
  <c r="A178" i="14"/>
  <c r="B177" i="14"/>
  <c r="H94" i="16" l="1"/>
  <c r="J94" i="16" s="1"/>
  <c r="E94" i="16"/>
  <c r="D179" i="15"/>
  <c r="A180" i="15"/>
  <c r="B179" i="15"/>
  <c r="F93" i="15"/>
  <c r="G93" i="15" s="1"/>
  <c r="I93" i="15"/>
  <c r="C94" i="15" s="1"/>
  <c r="H94" i="14"/>
  <c r="J94" i="14" s="1"/>
  <c r="E94" i="14"/>
  <c r="B178" i="14"/>
  <c r="D178" i="14"/>
  <c r="A179" i="14"/>
  <c r="I94" i="16" l="1"/>
  <c r="C95" i="16" s="1"/>
  <c r="F94" i="16"/>
  <c r="G94" i="16" s="1"/>
  <c r="H94" i="15"/>
  <c r="J94" i="15" s="1"/>
  <c r="E94" i="15"/>
  <c r="B180" i="15"/>
  <c r="D180" i="15"/>
  <c r="A181" i="15"/>
  <c r="D179" i="14"/>
  <c r="A180" i="14"/>
  <c r="B179" i="14"/>
  <c r="F94" i="14"/>
  <c r="G94" i="14" s="1"/>
  <c r="I94" i="14"/>
  <c r="C95" i="14" s="1"/>
  <c r="H95" i="16" l="1"/>
  <c r="J95" i="16" s="1"/>
  <c r="E95" i="16"/>
  <c r="D181" i="15"/>
  <c r="A182" i="15"/>
  <c r="B181" i="15"/>
  <c r="I94" i="15"/>
  <c r="C95" i="15" s="1"/>
  <c r="F94" i="15"/>
  <c r="G94" i="15" s="1"/>
  <c r="H95" i="14"/>
  <c r="J95" i="14" s="1"/>
  <c r="E95" i="14"/>
  <c r="B180" i="14"/>
  <c r="D180" i="14"/>
  <c r="A181" i="14"/>
  <c r="F95" i="16" l="1"/>
  <c r="G95" i="16" s="1"/>
  <c r="I95" i="16"/>
  <c r="C96" i="16" s="1"/>
  <c r="H95" i="15"/>
  <c r="J95" i="15" s="1"/>
  <c r="E95" i="15"/>
  <c r="B182" i="15"/>
  <c r="D182" i="15"/>
  <c r="A183" i="15"/>
  <c r="I95" i="14"/>
  <c r="C96" i="14" s="1"/>
  <c r="F95" i="14"/>
  <c r="G95" i="14" s="1"/>
  <c r="D181" i="14"/>
  <c r="A182" i="14"/>
  <c r="B181" i="14"/>
  <c r="H96" i="16" l="1"/>
  <c r="J96" i="16" s="1"/>
  <c r="E96" i="16"/>
  <c r="D183" i="15"/>
  <c r="A184" i="15"/>
  <c r="B183" i="15"/>
  <c r="F95" i="15"/>
  <c r="G95" i="15" s="1"/>
  <c r="I95" i="15"/>
  <c r="C96" i="15" s="1"/>
  <c r="B182" i="14"/>
  <c r="D182" i="14"/>
  <c r="A183" i="14"/>
  <c r="H96" i="14"/>
  <c r="J96" i="14" s="1"/>
  <c r="E96" i="14"/>
  <c r="I96" i="16" l="1"/>
  <c r="C97" i="16" s="1"/>
  <c r="F96" i="16"/>
  <c r="G96" i="16" s="1"/>
  <c r="H96" i="15"/>
  <c r="J96" i="15" s="1"/>
  <c r="E96" i="15"/>
  <c r="B184" i="15"/>
  <c r="D184" i="15"/>
  <c r="A185" i="15"/>
  <c r="I96" i="14"/>
  <c r="C97" i="14" s="1"/>
  <c r="F96" i="14"/>
  <c r="G96" i="14" s="1"/>
  <c r="D183" i="14"/>
  <c r="A184" i="14"/>
  <c r="B183" i="14"/>
  <c r="H97" i="16" l="1"/>
  <c r="J97" i="16" s="1"/>
  <c r="E97" i="16"/>
  <c r="F96" i="15"/>
  <c r="G96" i="15" s="1"/>
  <c r="I96" i="15"/>
  <c r="C97" i="15" s="1"/>
  <c r="D185" i="15"/>
  <c r="A186" i="15"/>
  <c r="B185" i="15"/>
  <c r="B184" i="14"/>
  <c r="D184" i="14"/>
  <c r="A185" i="14"/>
  <c r="H97" i="14"/>
  <c r="J97" i="14" s="1"/>
  <c r="E97" i="14"/>
  <c r="F97" i="16" l="1"/>
  <c r="G97" i="16" s="1"/>
  <c r="I97" i="16"/>
  <c r="C98" i="16" s="1"/>
  <c r="H97" i="15"/>
  <c r="J97" i="15" s="1"/>
  <c r="E97" i="15"/>
  <c r="B186" i="15"/>
  <c r="D186" i="15"/>
  <c r="A187" i="15"/>
  <c r="I97" i="14"/>
  <c r="C98" i="14" s="1"/>
  <c r="F97" i="14"/>
  <c r="G97" i="14" s="1"/>
  <c r="D185" i="14"/>
  <c r="A186" i="14"/>
  <c r="B185" i="14"/>
  <c r="E98" i="16" l="1"/>
  <c r="H98" i="16"/>
  <c r="J98" i="16" s="1"/>
  <c r="D187" i="15"/>
  <c r="A188" i="15"/>
  <c r="B187" i="15"/>
  <c r="I97" i="15"/>
  <c r="C98" i="15" s="1"/>
  <c r="F97" i="15"/>
  <c r="G97" i="15" s="1"/>
  <c r="B186" i="14"/>
  <c r="D186" i="14"/>
  <c r="A187" i="14"/>
  <c r="H98" i="14"/>
  <c r="J98" i="14" s="1"/>
  <c r="E98" i="14"/>
  <c r="I98" i="16" l="1"/>
  <c r="C99" i="16" s="1"/>
  <c r="F98" i="16"/>
  <c r="G98" i="16" s="1"/>
  <c r="B188" i="15"/>
  <c r="D188" i="15"/>
  <c r="A189" i="15"/>
  <c r="H98" i="15"/>
  <c r="J98" i="15" s="1"/>
  <c r="E98" i="15"/>
  <c r="D187" i="14"/>
  <c r="A188" i="14"/>
  <c r="B187" i="14"/>
  <c r="I98" i="14"/>
  <c r="C99" i="14" s="1"/>
  <c r="F98" i="14"/>
  <c r="G98" i="14" s="1"/>
  <c r="H99" i="16" l="1"/>
  <c r="J99" i="16" s="1"/>
  <c r="E99" i="16"/>
  <c r="D189" i="15"/>
  <c r="A190" i="15"/>
  <c r="B189" i="15"/>
  <c r="I98" i="15"/>
  <c r="C99" i="15" s="1"/>
  <c r="F98" i="15"/>
  <c r="G98" i="15" s="1"/>
  <c r="H99" i="14"/>
  <c r="J99" i="14" s="1"/>
  <c r="E99" i="14"/>
  <c r="B188" i="14"/>
  <c r="D188" i="14"/>
  <c r="A189" i="14"/>
  <c r="I99" i="16" l="1"/>
  <c r="C100" i="16" s="1"/>
  <c r="F99" i="16"/>
  <c r="G99" i="16" s="1"/>
  <c r="H99" i="15"/>
  <c r="J99" i="15" s="1"/>
  <c r="E99" i="15"/>
  <c r="B190" i="15"/>
  <c r="D190" i="15"/>
  <c r="A191" i="15"/>
  <c r="D189" i="14"/>
  <c r="A190" i="14"/>
  <c r="B189" i="14"/>
  <c r="F99" i="14"/>
  <c r="G99" i="14" s="1"/>
  <c r="I99" i="14"/>
  <c r="C100" i="14" s="1"/>
  <c r="H100" i="16" l="1"/>
  <c r="J100" i="16" s="1"/>
  <c r="E100" i="16"/>
  <c r="D191" i="15"/>
  <c r="A192" i="15"/>
  <c r="B191" i="15"/>
  <c r="I99" i="15"/>
  <c r="C100" i="15" s="1"/>
  <c r="F99" i="15"/>
  <c r="G99" i="15" s="1"/>
  <c r="B190" i="14"/>
  <c r="D190" i="14"/>
  <c r="A191" i="14"/>
  <c r="H100" i="14"/>
  <c r="J100" i="14" s="1"/>
  <c r="E100" i="14"/>
  <c r="I100" i="16" l="1"/>
  <c r="C101" i="16" s="1"/>
  <c r="F100" i="16"/>
  <c r="G100" i="16" s="1"/>
  <c r="H100" i="15"/>
  <c r="J100" i="15" s="1"/>
  <c r="E100" i="15"/>
  <c r="B192" i="15"/>
  <c r="D192" i="15"/>
  <c r="A193" i="15"/>
  <c r="F100" i="14"/>
  <c r="G100" i="14" s="1"/>
  <c r="I100" i="14"/>
  <c r="C101" i="14" s="1"/>
  <c r="D191" i="14"/>
  <c r="A192" i="14"/>
  <c r="B191" i="14"/>
  <c r="H101" i="16" l="1"/>
  <c r="J101" i="16" s="1"/>
  <c r="E101" i="16"/>
  <c r="F100" i="15"/>
  <c r="G100" i="15" s="1"/>
  <c r="I100" i="15"/>
  <c r="C101" i="15" s="1"/>
  <c r="D193" i="15"/>
  <c r="A194" i="15"/>
  <c r="B193" i="15"/>
  <c r="B192" i="14"/>
  <c r="D192" i="14"/>
  <c r="A193" i="14"/>
  <c r="H101" i="14"/>
  <c r="J101" i="14" s="1"/>
  <c r="E101" i="14"/>
  <c r="I101" i="16" l="1"/>
  <c r="C102" i="16" s="1"/>
  <c r="F101" i="16"/>
  <c r="G101" i="16" s="1"/>
  <c r="H101" i="15"/>
  <c r="J101" i="15" s="1"/>
  <c r="E101" i="15"/>
  <c r="B194" i="15"/>
  <c r="D194" i="15"/>
  <c r="A195" i="15"/>
  <c r="I101" i="14"/>
  <c r="C102" i="14" s="1"/>
  <c r="F101" i="14"/>
  <c r="G101" i="14" s="1"/>
  <c r="D193" i="14"/>
  <c r="A194" i="14"/>
  <c r="B193" i="14"/>
  <c r="H102" i="16" l="1"/>
  <c r="J102" i="16" s="1"/>
  <c r="E102" i="16"/>
  <c r="D195" i="15"/>
  <c r="A196" i="15"/>
  <c r="B195" i="15"/>
  <c r="I101" i="15"/>
  <c r="C102" i="15" s="1"/>
  <c r="F101" i="15"/>
  <c r="G101" i="15" s="1"/>
  <c r="B194" i="14"/>
  <c r="D194" i="14"/>
  <c r="A195" i="14"/>
  <c r="H102" i="14"/>
  <c r="J102" i="14" s="1"/>
  <c r="E102" i="14"/>
  <c r="F102" i="16" l="1"/>
  <c r="G102" i="16" s="1"/>
  <c r="I102" i="16"/>
  <c r="C103" i="16" s="1"/>
  <c r="B196" i="15"/>
  <c r="D196" i="15"/>
  <c r="A197" i="15"/>
  <c r="H102" i="15"/>
  <c r="J102" i="15" s="1"/>
  <c r="E102" i="15"/>
  <c r="D195" i="14"/>
  <c r="A196" i="14"/>
  <c r="B195" i="14"/>
  <c r="F102" i="14"/>
  <c r="G102" i="14" s="1"/>
  <c r="I102" i="14"/>
  <c r="C103" i="14" s="1"/>
  <c r="H103" i="16" l="1"/>
  <c r="J103" i="16" s="1"/>
  <c r="E103" i="16"/>
  <c r="D197" i="15"/>
  <c r="A198" i="15"/>
  <c r="B197" i="15"/>
  <c r="I102" i="15"/>
  <c r="C103" i="15" s="1"/>
  <c r="F102" i="15"/>
  <c r="G102" i="15" s="1"/>
  <c r="H103" i="14"/>
  <c r="J103" i="14" s="1"/>
  <c r="E103" i="14"/>
  <c r="B196" i="14"/>
  <c r="D196" i="14"/>
  <c r="A197" i="14"/>
  <c r="I103" i="16" l="1"/>
  <c r="C104" i="16" s="1"/>
  <c r="F103" i="16"/>
  <c r="G103" i="16" s="1"/>
  <c r="H103" i="15"/>
  <c r="J103" i="15" s="1"/>
  <c r="E103" i="15"/>
  <c r="B198" i="15"/>
  <c r="D198" i="15"/>
  <c r="A199" i="15"/>
  <c r="D197" i="14"/>
  <c r="A198" i="14"/>
  <c r="B197" i="14"/>
  <c r="F103" i="14"/>
  <c r="G103" i="14" s="1"/>
  <c r="I103" i="14"/>
  <c r="C104" i="14" s="1"/>
  <c r="H104" i="16" l="1"/>
  <c r="J104" i="16" s="1"/>
  <c r="E104" i="16"/>
  <c r="D199" i="15"/>
  <c r="A200" i="15"/>
  <c r="B199" i="15"/>
  <c r="F103" i="15"/>
  <c r="G103" i="15" s="1"/>
  <c r="I103" i="15"/>
  <c r="C104" i="15" s="1"/>
  <c r="B198" i="14"/>
  <c r="D198" i="14"/>
  <c r="A199" i="14"/>
  <c r="H104" i="14"/>
  <c r="J104" i="14" s="1"/>
  <c r="E104" i="14"/>
  <c r="I104" i="16" l="1"/>
  <c r="C105" i="16" s="1"/>
  <c r="F104" i="16"/>
  <c r="G104" i="16" s="1"/>
  <c r="B200" i="15"/>
  <c r="D200" i="15"/>
  <c r="A201" i="15"/>
  <c r="E104" i="15"/>
  <c r="H104" i="15"/>
  <c r="J104" i="15" s="1"/>
  <c r="I104" i="14"/>
  <c r="C105" i="14" s="1"/>
  <c r="F104" i="14"/>
  <c r="G104" i="14" s="1"/>
  <c r="D199" i="14"/>
  <c r="A200" i="14"/>
  <c r="B199" i="14"/>
  <c r="H105" i="16" l="1"/>
  <c r="J105" i="16" s="1"/>
  <c r="E105" i="16"/>
  <c r="F104" i="15"/>
  <c r="G104" i="15" s="1"/>
  <c r="I104" i="15"/>
  <c r="C105" i="15" s="1"/>
  <c r="D201" i="15"/>
  <c r="A202" i="15"/>
  <c r="B201" i="15"/>
  <c r="B200" i="14"/>
  <c r="D200" i="14"/>
  <c r="A201" i="14"/>
  <c r="H105" i="14"/>
  <c r="J105" i="14" s="1"/>
  <c r="E105" i="14"/>
  <c r="I105" i="16" l="1"/>
  <c r="C106" i="16" s="1"/>
  <c r="F105" i="16"/>
  <c r="G105" i="16" s="1"/>
  <c r="E105" i="15"/>
  <c r="H105" i="15"/>
  <c r="J105" i="15" s="1"/>
  <c r="B202" i="15"/>
  <c r="D202" i="15"/>
  <c r="A203" i="15"/>
  <c r="F105" i="14"/>
  <c r="G105" i="14" s="1"/>
  <c r="I105" i="14"/>
  <c r="C106" i="14" s="1"/>
  <c r="D201" i="14"/>
  <c r="A202" i="14"/>
  <c r="B201" i="14"/>
  <c r="H106" i="16" l="1"/>
  <c r="J106" i="16" s="1"/>
  <c r="E106" i="16"/>
  <c r="I105" i="15"/>
  <c r="C106" i="15" s="1"/>
  <c r="F105" i="15"/>
  <c r="G105" i="15" s="1"/>
  <c r="D203" i="15"/>
  <c r="A204" i="15"/>
  <c r="B203" i="15"/>
  <c r="B202" i="14"/>
  <c r="D202" i="14"/>
  <c r="A203" i="14"/>
  <c r="E106" i="14"/>
  <c r="H106" i="14"/>
  <c r="J106" i="14" s="1"/>
  <c r="I106" i="16" l="1"/>
  <c r="C107" i="16" s="1"/>
  <c r="F106" i="16"/>
  <c r="G106" i="16" s="1"/>
  <c r="H106" i="15"/>
  <c r="J106" i="15" s="1"/>
  <c r="E106" i="15"/>
  <c r="B204" i="15"/>
  <c r="D204" i="15"/>
  <c r="A205" i="15"/>
  <c r="F106" i="14"/>
  <c r="G106" i="14" s="1"/>
  <c r="I106" i="14"/>
  <c r="C107" i="14" s="1"/>
  <c r="D203" i="14"/>
  <c r="A204" i="14"/>
  <c r="B203" i="14"/>
  <c r="H107" i="16" l="1"/>
  <c r="J107" i="16" s="1"/>
  <c r="E107" i="16"/>
  <c r="F106" i="15"/>
  <c r="G106" i="15" s="1"/>
  <c r="I106" i="15"/>
  <c r="C107" i="15" s="1"/>
  <c r="D205" i="15"/>
  <c r="A206" i="15"/>
  <c r="B205" i="15"/>
  <c r="H107" i="14"/>
  <c r="J107" i="14" s="1"/>
  <c r="E107" i="14"/>
  <c r="B204" i="14"/>
  <c r="D204" i="14"/>
  <c r="A205" i="14"/>
  <c r="I107" i="16" l="1"/>
  <c r="C108" i="16" s="1"/>
  <c r="F107" i="16"/>
  <c r="G107" i="16" s="1"/>
  <c r="H107" i="15"/>
  <c r="J107" i="15" s="1"/>
  <c r="E107" i="15"/>
  <c r="B206" i="15"/>
  <c r="D206" i="15"/>
  <c r="A207" i="15"/>
  <c r="D205" i="14"/>
  <c r="A206" i="14"/>
  <c r="B205" i="14"/>
  <c r="F107" i="14"/>
  <c r="G107" i="14" s="1"/>
  <c r="I107" i="14"/>
  <c r="C108" i="14" s="1"/>
  <c r="H108" i="16" l="1"/>
  <c r="J108" i="16" s="1"/>
  <c r="E108" i="16"/>
  <c r="F107" i="15"/>
  <c r="G107" i="15" s="1"/>
  <c r="I107" i="15"/>
  <c r="C108" i="15" s="1"/>
  <c r="D207" i="15"/>
  <c r="A208" i="15"/>
  <c r="B207" i="15"/>
  <c r="B206" i="14"/>
  <c r="D206" i="14"/>
  <c r="A207" i="14"/>
  <c r="E108" i="14"/>
  <c r="H108" i="14"/>
  <c r="J108" i="14" s="1"/>
  <c r="F108" i="16" l="1"/>
  <c r="G108" i="16" s="1"/>
  <c r="I108" i="16"/>
  <c r="C109" i="16" s="1"/>
  <c r="B208" i="15"/>
  <c r="D208" i="15"/>
  <c r="A209" i="15"/>
  <c r="H108" i="15"/>
  <c r="J108" i="15" s="1"/>
  <c r="E108" i="15"/>
  <c r="I108" i="14"/>
  <c r="C109" i="14" s="1"/>
  <c r="F108" i="14"/>
  <c r="G108" i="14" s="1"/>
  <c r="D207" i="14"/>
  <c r="A208" i="14"/>
  <c r="B207" i="14"/>
  <c r="H109" i="16" l="1"/>
  <c r="J109" i="16" s="1"/>
  <c r="E109" i="16"/>
  <c r="D209" i="15"/>
  <c r="A210" i="15"/>
  <c r="B209" i="15"/>
  <c r="I108" i="15"/>
  <c r="C109" i="15" s="1"/>
  <c r="F108" i="15"/>
  <c r="G108" i="15" s="1"/>
  <c r="B208" i="14"/>
  <c r="D208" i="14"/>
  <c r="A209" i="14"/>
  <c r="H109" i="14"/>
  <c r="J109" i="14" s="1"/>
  <c r="E109" i="14"/>
  <c r="I109" i="16" l="1"/>
  <c r="C110" i="16" s="1"/>
  <c r="F109" i="16"/>
  <c r="G109" i="16" s="1"/>
  <c r="H109" i="15"/>
  <c r="J109" i="15" s="1"/>
  <c r="E109" i="15"/>
  <c r="B210" i="15"/>
  <c r="D210" i="15"/>
  <c r="A211" i="15"/>
  <c r="F109" i="14"/>
  <c r="G109" i="14" s="1"/>
  <c r="I109" i="14"/>
  <c r="C110" i="14" s="1"/>
  <c r="D209" i="14"/>
  <c r="A210" i="14"/>
  <c r="B209" i="14"/>
  <c r="H110" i="16" l="1"/>
  <c r="J110" i="16" s="1"/>
  <c r="E110" i="16"/>
  <c r="D211" i="15"/>
  <c r="A212" i="15"/>
  <c r="B211" i="15"/>
  <c r="F109" i="15"/>
  <c r="G109" i="15" s="1"/>
  <c r="I109" i="15"/>
  <c r="C110" i="15" s="1"/>
  <c r="B210" i="14"/>
  <c r="D210" i="14"/>
  <c r="A211" i="14"/>
  <c r="H110" i="14"/>
  <c r="J110" i="14" s="1"/>
  <c r="E110" i="14"/>
  <c r="F110" i="16" l="1"/>
  <c r="G110" i="16" s="1"/>
  <c r="I110" i="16"/>
  <c r="C111" i="16" s="1"/>
  <c r="B212" i="15"/>
  <c r="D212" i="15"/>
  <c r="A213" i="15"/>
  <c r="H110" i="15"/>
  <c r="J110" i="15" s="1"/>
  <c r="E110" i="15"/>
  <c r="F110" i="14"/>
  <c r="G110" i="14" s="1"/>
  <c r="I110" i="14"/>
  <c r="C111" i="14" s="1"/>
  <c r="D211" i="14"/>
  <c r="A212" i="14"/>
  <c r="B211" i="14"/>
  <c r="H111" i="16" l="1"/>
  <c r="J111" i="16" s="1"/>
  <c r="E111" i="16"/>
  <c r="D213" i="15"/>
  <c r="A214" i="15"/>
  <c r="B213" i="15"/>
  <c r="I110" i="15"/>
  <c r="C111" i="15" s="1"/>
  <c r="F110" i="15"/>
  <c r="G110" i="15" s="1"/>
  <c r="B212" i="14"/>
  <c r="D212" i="14"/>
  <c r="A213" i="14"/>
  <c r="H111" i="14"/>
  <c r="J111" i="14" s="1"/>
  <c r="E111" i="14"/>
  <c r="F111" i="16" l="1"/>
  <c r="G111" i="16" s="1"/>
  <c r="I111" i="16"/>
  <c r="C112" i="16" s="1"/>
  <c r="H111" i="15"/>
  <c r="J111" i="15" s="1"/>
  <c r="E111" i="15"/>
  <c r="B214" i="15"/>
  <c r="D214" i="15"/>
  <c r="A215" i="15"/>
  <c r="F111" i="14"/>
  <c r="G111" i="14" s="1"/>
  <c r="I111" i="14"/>
  <c r="C112" i="14" s="1"/>
  <c r="D213" i="14"/>
  <c r="A214" i="14"/>
  <c r="B213" i="14"/>
  <c r="H112" i="16" l="1"/>
  <c r="J112" i="16" s="1"/>
  <c r="E112" i="16"/>
  <c r="D215" i="15"/>
  <c r="A216" i="15"/>
  <c r="B215" i="15"/>
  <c r="F111" i="15"/>
  <c r="G111" i="15" s="1"/>
  <c r="I111" i="15"/>
  <c r="C112" i="15" s="1"/>
  <c r="B214" i="14"/>
  <c r="D214" i="14"/>
  <c r="A215" i="14"/>
  <c r="H112" i="14"/>
  <c r="J112" i="14" s="1"/>
  <c r="E112" i="14"/>
  <c r="F112" i="16" l="1"/>
  <c r="G112" i="16" s="1"/>
  <c r="I112" i="16"/>
  <c r="C113" i="16" s="1"/>
  <c r="B216" i="15"/>
  <c r="D216" i="15"/>
  <c r="A217" i="15"/>
  <c r="H112" i="15"/>
  <c r="J112" i="15" s="1"/>
  <c r="E112" i="15"/>
  <c r="D215" i="14"/>
  <c r="A216" i="14"/>
  <c r="B215" i="14"/>
  <c r="I112" i="14"/>
  <c r="C113" i="14" s="1"/>
  <c r="F112" i="14"/>
  <c r="G112" i="14" s="1"/>
  <c r="H113" i="16" l="1"/>
  <c r="J113" i="16" s="1"/>
  <c r="E113" i="16"/>
  <c r="I112" i="15"/>
  <c r="C113" i="15" s="1"/>
  <c r="F112" i="15"/>
  <c r="G112" i="15" s="1"/>
  <c r="D217" i="15"/>
  <c r="A218" i="15"/>
  <c r="B217" i="15"/>
  <c r="B216" i="14"/>
  <c r="D216" i="14"/>
  <c r="A217" i="14"/>
  <c r="H113" i="14"/>
  <c r="J113" i="14" s="1"/>
  <c r="E113" i="14"/>
  <c r="I113" i="16" l="1"/>
  <c r="C114" i="16" s="1"/>
  <c r="F113" i="16"/>
  <c r="G113" i="16" s="1"/>
  <c r="B218" i="15"/>
  <c r="D218" i="15"/>
  <c r="A219" i="15"/>
  <c r="E113" i="15"/>
  <c r="H113" i="15"/>
  <c r="J113" i="15" s="1"/>
  <c r="F113" i="14"/>
  <c r="G113" i="14" s="1"/>
  <c r="I113" i="14"/>
  <c r="C114" i="14" s="1"/>
  <c r="D217" i="14"/>
  <c r="A218" i="14"/>
  <c r="B217" i="14"/>
  <c r="H114" i="16" l="1"/>
  <c r="J114" i="16" s="1"/>
  <c r="E114" i="16"/>
  <c r="I113" i="15"/>
  <c r="C114" i="15" s="1"/>
  <c r="F113" i="15"/>
  <c r="G113" i="15" s="1"/>
  <c r="D219" i="15"/>
  <c r="A220" i="15"/>
  <c r="B219" i="15"/>
  <c r="B218" i="14"/>
  <c r="D218" i="14"/>
  <c r="A219" i="14"/>
  <c r="H114" i="14"/>
  <c r="J114" i="14" s="1"/>
  <c r="E114" i="14"/>
  <c r="I114" i="16" l="1"/>
  <c r="C115" i="16" s="1"/>
  <c r="F114" i="16"/>
  <c r="G114" i="16" s="1"/>
  <c r="B220" i="15"/>
  <c r="D220" i="15"/>
  <c r="A221" i="15"/>
  <c r="H114" i="15"/>
  <c r="J114" i="15" s="1"/>
  <c r="E114" i="15"/>
  <c r="F114" i="14"/>
  <c r="G114" i="14" s="1"/>
  <c r="I114" i="14"/>
  <c r="C115" i="14" s="1"/>
  <c r="D219" i="14"/>
  <c r="A220" i="14"/>
  <c r="B219" i="14"/>
  <c r="H115" i="16" l="1"/>
  <c r="J115" i="16" s="1"/>
  <c r="E115" i="16"/>
  <c r="F114" i="15"/>
  <c r="G114" i="15" s="1"/>
  <c r="I114" i="15"/>
  <c r="C115" i="15" s="1"/>
  <c r="D221" i="15"/>
  <c r="A222" i="15"/>
  <c r="B221" i="15"/>
  <c r="H115" i="14"/>
  <c r="J115" i="14" s="1"/>
  <c r="E115" i="14"/>
  <c r="B220" i="14"/>
  <c r="D220" i="14"/>
  <c r="A221" i="14"/>
  <c r="I115" i="16" l="1"/>
  <c r="C116" i="16" s="1"/>
  <c r="F115" i="16"/>
  <c r="G115" i="16" s="1"/>
  <c r="B222" i="15"/>
  <c r="D222" i="15"/>
  <c r="A223" i="15"/>
  <c r="E115" i="15"/>
  <c r="H115" i="15"/>
  <c r="J115" i="15" s="1"/>
  <c r="F115" i="14"/>
  <c r="G115" i="14" s="1"/>
  <c r="I115" i="14"/>
  <c r="C116" i="14" s="1"/>
  <c r="D221" i="14"/>
  <c r="A222" i="14"/>
  <c r="B221" i="14"/>
  <c r="E116" i="16" l="1"/>
  <c r="H116" i="16"/>
  <c r="J116" i="16" s="1"/>
  <c r="I115" i="15"/>
  <c r="C116" i="15" s="1"/>
  <c r="F115" i="15"/>
  <c r="G115" i="15" s="1"/>
  <c r="D223" i="15"/>
  <c r="A224" i="15"/>
  <c r="B223" i="15"/>
  <c r="B222" i="14"/>
  <c r="D222" i="14"/>
  <c r="A223" i="14"/>
  <c r="H116" i="14"/>
  <c r="J116" i="14" s="1"/>
  <c r="E116" i="14"/>
  <c r="I116" i="16" l="1"/>
  <c r="C117" i="16" s="1"/>
  <c r="F116" i="16"/>
  <c r="G116" i="16" s="1"/>
  <c r="B224" i="15"/>
  <c r="D224" i="15"/>
  <c r="A225" i="15"/>
  <c r="H116" i="15"/>
  <c r="J116" i="15" s="1"/>
  <c r="E116" i="15"/>
  <c r="D223" i="14"/>
  <c r="A224" i="14"/>
  <c r="B223" i="14"/>
  <c r="F116" i="14"/>
  <c r="G116" i="14" s="1"/>
  <c r="I116" i="14"/>
  <c r="C117" i="14" s="1"/>
  <c r="H117" i="16" l="1"/>
  <c r="J117" i="16" s="1"/>
  <c r="E117" i="16"/>
  <c r="I116" i="15"/>
  <c r="C117" i="15" s="1"/>
  <c r="F116" i="15"/>
  <c r="G116" i="15" s="1"/>
  <c r="D225" i="15"/>
  <c r="A226" i="15"/>
  <c r="B225" i="15"/>
  <c r="H117" i="14"/>
  <c r="J117" i="14" s="1"/>
  <c r="E117" i="14"/>
  <c r="B224" i="14"/>
  <c r="D224" i="14"/>
  <c r="A225" i="14"/>
  <c r="F117" i="16" l="1"/>
  <c r="G117" i="16" s="1"/>
  <c r="I117" i="16"/>
  <c r="C118" i="16" s="1"/>
  <c r="B226" i="15"/>
  <c r="D226" i="15"/>
  <c r="A227" i="15"/>
  <c r="H117" i="15"/>
  <c r="J117" i="15" s="1"/>
  <c r="E117" i="15"/>
  <c r="D225" i="14"/>
  <c r="A226" i="14"/>
  <c r="B225" i="14"/>
  <c r="F117" i="14"/>
  <c r="G117" i="14" s="1"/>
  <c r="I117" i="14"/>
  <c r="C118" i="14" s="1"/>
  <c r="H118" i="16" l="1"/>
  <c r="J118" i="16" s="1"/>
  <c r="E118" i="16"/>
  <c r="I117" i="15"/>
  <c r="C118" i="15" s="1"/>
  <c r="F117" i="15"/>
  <c r="G117" i="15" s="1"/>
  <c r="D227" i="15"/>
  <c r="A228" i="15"/>
  <c r="B227" i="15"/>
  <c r="B226" i="14"/>
  <c r="D226" i="14"/>
  <c r="A227" i="14"/>
  <c r="H118" i="14"/>
  <c r="J118" i="14" s="1"/>
  <c r="E118" i="14"/>
  <c r="I118" i="16" l="1"/>
  <c r="C119" i="16" s="1"/>
  <c r="F118" i="16"/>
  <c r="G118" i="16" s="1"/>
  <c r="B228" i="15"/>
  <c r="D228" i="15"/>
  <c r="A229" i="15"/>
  <c r="E118" i="15"/>
  <c r="H118" i="15"/>
  <c r="J118" i="15" s="1"/>
  <c r="I118" i="14"/>
  <c r="C119" i="14" s="1"/>
  <c r="F118" i="14"/>
  <c r="G118" i="14" s="1"/>
  <c r="D227" i="14"/>
  <c r="A228" i="14"/>
  <c r="B227" i="14"/>
  <c r="H119" i="16" l="1"/>
  <c r="J119" i="16" s="1"/>
  <c r="E119" i="16"/>
  <c r="I118" i="15"/>
  <c r="C119" i="15" s="1"/>
  <c r="F118" i="15"/>
  <c r="G118" i="15" s="1"/>
  <c r="D229" i="15"/>
  <c r="A230" i="15"/>
  <c r="B229" i="15"/>
  <c r="B228" i="14"/>
  <c r="D228" i="14"/>
  <c r="A229" i="14"/>
  <c r="H119" i="14"/>
  <c r="J119" i="14" s="1"/>
  <c r="E119" i="14"/>
  <c r="F119" i="16" l="1"/>
  <c r="G119" i="16" s="1"/>
  <c r="I119" i="16"/>
  <c r="C120" i="16" s="1"/>
  <c r="B230" i="15"/>
  <c r="D230" i="15"/>
  <c r="A231" i="15"/>
  <c r="H119" i="15"/>
  <c r="J119" i="15" s="1"/>
  <c r="E119" i="15"/>
  <c r="F119" i="14"/>
  <c r="G119" i="14" s="1"/>
  <c r="I119" i="14"/>
  <c r="C120" i="14" s="1"/>
  <c r="D229" i="14"/>
  <c r="A230" i="14"/>
  <c r="B229" i="14"/>
  <c r="H120" i="16" l="1"/>
  <c r="J120" i="16" s="1"/>
  <c r="E120" i="16"/>
  <c r="D231" i="15"/>
  <c r="A232" i="15"/>
  <c r="B231" i="15"/>
  <c r="I119" i="15"/>
  <c r="C120" i="15" s="1"/>
  <c r="F119" i="15"/>
  <c r="G119" i="15" s="1"/>
  <c r="B230" i="14"/>
  <c r="D230" i="14"/>
  <c r="A231" i="14"/>
  <c r="E120" i="14"/>
  <c r="H120" i="14"/>
  <c r="J120" i="14" s="1"/>
  <c r="I120" i="16" l="1"/>
  <c r="C121" i="16" s="1"/>
  <c r="F120" i="16"/>
  <c r="G120" i="16" s="1"/>
  <c r="B232" i="15"/>
  <c r="D232" i="15"/>
  <c r="A233" i="15"/>
  <c r="H120" i="15"/>
  <c r="J120" i="15" s="1"/>
  <c r="E120" i="15"/>
  <c r="F120" i="14"/>
  <c r="G120" i="14" s="1"/>
  <c r="I120" i="14"/>
  <c r="C121" i="14" s="1"/>
  <c r="D231" i="14"/>
  <c r="A232" i="14"/>
  <c r="B231" i="14"/>
  <c r="H121" i="16" l="1"/>
  <c r="J121" i="16" s="1"/>
  <c r="E121" i="16"/>
  <c r="D233" i="15"/>
  <c r="A234" i="15"/>
  <c r="B233" i="15"/>
  <c r="I120" i="15"/>
  <c r="C121" i="15" s="1"/>
  <c r="F120" i="15"/>
  <c r="G120" i="15" s="1"/>
  <c r="H121" i="14"/>
  <c r="J121" i="14" s="1"/>
  <c r="E121" i="14"/>
  <c r="B232" i="14"/>
  <c r="D232" i="14"/>
  <c r="A233" i="14"/>
  <c r="I121" i="16" l="1"/>
  <c r="C122" i="16" s="1"/>
  <c r="F121" i="16"/>
  <c r="G121" i="16" s="1"/>
  <c r="H121" i="15"/>
  <c r="J121" i="15" s="1"/>
  <c r="E121" i="15"/>
  <c r="B234" i="15"/>
  <c r="D234" i="15"/>
  <c r="A235" i="15"/>
  <c r="D233" i="14"/>
  <c r="A234" i="14"/>
  <c r="B233" i="14"/>
  <c r="F121" i="14"/>
  <c r="G121" i="14" s="1"/>
  <c r="I121" i="14"/>
  <c r="C122" i="14" s="1"/>
  <c r="H122" i="16" l="1"/>
  <c r="J122" i="16" s="1"/>
  <c r="E122" i="16"/>
  <c r="D235" i="15"/>
  <c r="A236" i="15"/>
  <c r="B235" i="15"/>
  <c r="F121" i="15"/>
  <c r="G121" i="15" s="1"/>
  <c r="I121" i="15"/>
  <c r="C122" i="15" s="1"/>
  <c r="B234" i="14"/>
  <c r="D234" i="14"/>
  <c r="A235" i="14"/>
  <c r="H122" i="14"/>
  <c r="J122" i="14" s="1"/>
  <c r="E122" i="14"/>
  <c r="I122" i="16" l="1"/>
  <c r="C123" i="16" s="1"/>
  <c r="F122" i="16"/>
  <c r="G122" i="16" s="1"/>
  <c r="B236" i="15"/>
  <c r="D236" i="15"/>
  <c r="A237" i="15"/>
  <c r="H122" i="15"/>
  <c r="J122" i="15" s="1"/>
  <c r="E122" i="15"/>
  <c r="I122" i="14"/>
  <c r="C123" i="14" s="1"/>
  <c r="F122" i="14"/>
  <c r="G122" i="14" s="1"/>
  <c r="D235" i="14"/>
  <c r="A236" i="14"/>
  <c r="B235" i="14"/>
  <c r="H123" i="16" l="1"/>
  <c r="J123" i="16" s="1"/>
  <c r="E123" i="16"/>
  <c r="F122" i="15"/>
  <c r="G122" i="15" s="1"/>
  <c r="I122" i="15"/>
  <c r="C123" i="15" s="1"/>
  <c r="D237" i="15"/>
  <c r="A238" i="15"/>
  <c r="B237" i="15"/>
  <c r="A237" i="14"/>
  <c r="B236" i="14"/>
  <c r="D236" i="14"/>
  <c r="E123" i="14"/>
  <c r="H123" i="14"/>
  <c r="J123" i="14" s="1"/>
  <c r="I123" i="16" l="1"/>
  <c r="C124" i="16" s="1"/>
  <c r="F123" i="16"/>
  <c r="G123" i="16" s="1"/>
  <c r="B238" i="15"/>
  <c r="D238" i="15"/>
  <c r="A239" i="15"/>
  <c r="E123" i="15"/>
  <c r="H123" i="15"/>
  <c r="J123" i="15" s="1"/>
  <c r="F123" i="14"/>
  <c r="G123" i="14" s="1"/>
  <c r="I123" i="14"/>
  <c r="C124" i="14" s="1"/>
  <c r="B237" i="14"/>
  <c r="A238" i="14"/>
  <c r="D237" i="14"/>
  <c r="H124" i="16" l="1"/>
  <c r="J124" i="16" s="1"/>
  <c r="E124" i="16"/>
  <c r="D239" i="15"/>
  <c r="A240" i="15"/>
  <c r="B239" i="15"/>
  <c r="F123" i="15"/>
  <c r="G123" i="15" s="1"/>
  <c r="I123" i="15"/>
  <c r="C124" i="15" s="1"/>
  <c r="D238" i="14"/>
  <c r="B238" i="14"/>
  <c r="A239" i="14"/>
  <c r="H124" i="14"/>
  <c r="J124" i="14" s="1"/>
  <c r="E124" i="14"/>
  <c r="F124" i="16" l="1"/>
  <c r="G124" i="16" s="1"/>
  <c r="I124" i="16"/>
  <c r="C125" i="16" s="1"/>
  <c r="H124" i="15"/>
  <c r="J124" i="15" s="1"/>
  <c r="E124" i="15"/>
  <c r="B240" i="15"/>
  <c r="D240" i="15"/>
  <c r="A241" i="15"/>
  <c r="I124" i="14"/>
  <c r="C125" i="14" s="1"/>
  <c r="F124" i="14"/>
  <c r="G124" i="14" s="1"/>
  <c r="B239" i="14"/>
  <c r="D239" i="14"/>
  <c r="A240" i="14"/>
  <c r="H125" i="16" l="1"/>
  <c r="J125" i="16" s="1"/>
  <c r="E125" i="16"/>
  <c r="D241" i="15"/>
  <c r="A242" i="15"/>
  <c r="B241" i="15"/>
  <c r="I124" i="15"/>
  <c r="C125" i="15" s="1"/>
  <c r="F124" i="15"/>
  <c r="G124" i="15" s="1"/>
  <c r="D240" i="14"/>
  <c r="B240" i="14"/>
  <c r="A241" i="14"/>
  <c r="H125" i="14"/>
  <c r="J125" i="14" s="1"/>
  <c r="E125" i="14"/>
  <c r="I125" i="16" l="1"/>
  <c r="C126" i="16" s="1"/>
  <c r="F125" i="16"/>
  <c r="G125" i="16" s="1"/>
  <c r="B242" i="15"/>
  <c r="D242" i="15"/>
  <c r="A243" i="15"/>
  <c r="H125" i="15"/>
  <c r="J125" i="15" s="1"/>
  <c r="E125" i="15"/>
  <c r="I125" i="14"/>
  <c r="C126" i="14" s="1"/>
  <c r="F125" i="14"/>
  <c r="G125" i="14" s="1"/>
  <c r="B241" i="14"/>
  <c r="D241" i="14"/>
  <c r="A242" i="14"/>
  <c r="H126" i="16" l="1"/>
  <c r="J126" i="16" s="1"/>
  <c r="E126" i="16"/>
  <c r="D243" i="15"/>
  <c r="A244" i="15"/>
  <c r="B243" i="15"/>
  <c r="I125" i="15"/>
  <c r="C126" i="15" s="1"/>
  <c r="F125" i="15"/>
  <c r="G125" i="15" s="1"/>
  <c r="D242" i="14"/>
  <c r="B242" i="14"/>
  <c r="A243" i="14"/>
  <c r="H126" i="14"/>
  <c r="J126" i="14" s="1"/>
  <c r="E126" i="14"/>
  <c r="F126" i="16" l="1"/>
  <c r="G126" i="16" s="1"/>
  <c r="I126" i="16"/>
  <c r="C127" i="16" s="1"/>
  <c r="H126" i="15"/>
  <c r="J126" i="15" s="1"/>
  <c r="E126" i="15"/>
  <c r="B244" i="15"/>
  <c r="D244" i="15"/>
  <c r="A245" i="15"/>
  <c r="B243" i="14"/>
  <c r="A244" i="14"/>
  <c r="D243" i="14"/>
  <c r="F126" i="14"/>
  <c r="G126" i="14" s="1"/>
  <c r="I126" i="14"/>
  <c r="C127" i="14" s="1"/>
  <c r="H127" i="16" l="1"/>
  <c r="J127" i="16" s="1"/>
  <c r="E127" i="16"/>
  <c r="I126" i="15"/>
  <c r="C127" i="15" s="1"/>
  <c r="F126" i="15"/>
  <c r="G126" i="15" s="1"/>
  <c r="D245" i="15"/>
  <c r="A246" i="15"/>
  <c r="B245" i="15"/>
  <c r="D244" i="14"/>
  <c r="A245" i="14"/>
  <c r="B244" i="14"/>
  <c r="H127" i="14"/>
  <c r="J127" i="14" s="1"/>
  <c r="E127" i="14"/>
  <c r="F127" i="16" l="1"/>
  <c r="G127" i="16" s="1"/>
  <c r="I127" i="16"/>
  <c r="C128" i="16" s="1"/>
  <c r="B246" i="15"/>
  <c r="D246" i="15"/>
  <c r="A247" i="15"/>
  <c r="H127" i="15"/>
  <c r="J127" i="15" s="1"/>
  <c r="E127" i="15"/>
  <c r="I127" i="14"/>
  <c r="C128" i="14" s="1"/>
  <c r="F127" i="14"/>
  <c r="G127" i="14" s="1"/>
  <c r="B245" i="14"/>
  <c r="A246" i="14"/>
  <c r="D245" i="14"/>
  <c r="H128" i="16" l="1"/>
  <c r="J128" i="16" s="1"/>
  <c r="E128" i="16"/>
  <c r="I127" i="15"/>
  <c r="C128" i="15" s="1"/>
  <c r="F127" i="15"/>
  <c r="G127" i="15" s="1"/>
  <c r="D247" i="15"/>
  <c r="A248" i="15"/>
  <c r="B247" i="15"/>
  <c r="D246" i="14"/>
  <c r="B246" i="14"/>
  <c r="A247" i="14"/>
  <c r="H128" i="14"/>
  <c r="J128" i="14" s="1"/>
  <c r="E128" i="14"/>
  <c r="F128" i="16" l="1"/>
  <c r="G128" i="16" s="1"/>
  <c r="I128" i="16"/>
  <c r="C129" i="16" s="1"/>
  <c r="H128" i="15"/>
  <c r="J128" i="15" s="1"/>
  <c r="E128" i="15"/>
  <c r="B248" i="15"/>
  <c r="D248" i="15"/>
  <c r="A249" i="15"/>
  <c r="I128" i="14"/>
  <c r="C129" i="14" s="1"/>
  <c r="F128" i="14"/>
  <c r="G128" i="14" s="1"/>
  <c r="B247" i="14"/>
  <c r="A248" i="14"/>
  <c r="D247" i="14"/>
  <c r="H129" i="16" l="1"/>
  <c r="J129" i="16" s="1"/>
  <c r="E129" i="16"/>
  <c r="F128" i="15"/>
  <c r="G128" i="15" s="1"/>
  <c r="I128" i="15"/>
  <c r="C129" i="15" s="1"/>
  <c r="D249" i="15"/>
  <c r="A250" i="15"/>
  <c r="B249" i="15"/>
  <c r="D248" i="14"/>
  <c r="B248" i="14"/>
  <c r="A249" i="14"/>
  <c r="H129" i="14"/>
  <c r="J129" i="14" s="1"/>
  <c r="E129" i="14"/>
  <c r="I129" i="16" l="1"/>
  <c r="C130" i="16" s="1"/>
  <c r="F129" i="16"/>
  <c r="G129" i="16" s="1"/>
  <c r="B250" i="15"/>
  <c r="D250" i="15"/>
  <c r="A251" i="15"/>
  <c r="H129" i="15"/>
  <c r="J129" i="15" s="1"/>
  <c r="E129" i="15"/>
  <c r="F129" i="14"/>
  <c r="G129" i="14" s="1"/>
  <c r="I129" i="14"/>
  <c r="C130" i="14" s="1"/>
  <c r="B249" i="14"/>
  <c r="D249" i="14"/>
  <c r="A250" i="14"/>
  <c r="H130" i="16" l="1"/>
  <c r="J130" i="16" s="1"/>
  <c r="E130" i="16"/>
  <c r="I129" i="15"/>
  <c r="C130" i="15" s="1"/>
  <c r="F129" i="15"/>
  <c r="G129" i="15" s="1"/>
  <c r="D251" i="15"/>
  <c r="A252" i="15"/>
  <c r="B251" i="15"/>
  <c r="H130" i="14"/>
  <c r="J130" i="14" s="1"/>
  <c r="E130" i="14"/>
  <c r="D250" i="14"/>
  <c r="B250" i="14"/>
  <c r="A251" i="14"/>
  <c r="I130" i="16" l="1"/>
  <c r="C131" i="16" s="1"/>
  <c r="F130" i="16"/>
  <c r="G130" i="16" s="1"/>
  <c r="D252" i="15"/>
  <c r="B252" i="15"/>
  <c r="A253" i="15"/>
  <c r="H130" i="15"/>
  <c r="J130" i="15" s="1"/>
  <c r="E130" i="15"/>
  <c r="I130" i="14"/>
  <c r="C131" i="14" s="1"/>
  <c r="F130" i="14"/>
  <c r="G130" i="14" s="1"/>
  <c r="B251" i="14"/>
  <c r="A252" i="14"/>
  <c r="D251" i="14"/>
  <c r="H131" i="16" l="1"/>
  <c r="J131" i="16" s="1"/>
  <c r="E131" i="16"/>
  <c r="F130" i="15"/>
  <c r="G130" i="15" s="1"/>
  <c r="I130" i="15"/>
  <c r="C131" i="15" s="1"/>
  <c r="B253" i="15"/>
  <c r="D253" i="15"/>
  <c r="A254" i="15"/>
  <c r="D252" i="14"/>
  <c r="A253" i="14"/>
  <c r="B252" i="14"/>
  <c r="E131" i="14"/>
  <c r="H131" i="14"/>
  <c r="J131" i="14" s="1"/>
  <c r="I131" i="16" l="1"/>
  <c r="C132" i="16" s="1"/>
  <c r="F131" i="16"/>
  <c r="G131" i="16" s="1"/>
  <c r="D254" i="15"/>
  <c r="B254" i="15"/>
  <c r="A255" i="15"/>
  <c r="H131" i="15"/>
  <c r="J131" i="15" s="1"/>
  <c r="E131" i="15"/>
  <c r="B253" i="14"/>
  <c r="A254" i="14"/>
  <c r="D253" i="14"/>
  <c r="I131" i="14"/>
  <c r="C132" i="14" s="1"/>
  <c r="F131" i="14"/>
  <c r="G131" i="14" s="1"/>
  <c r="H132" i="16" l="1"/>
  <c r="J132" i="16" s="1"/>
  <c r="E132" i="16"/>
  <c r="B255" i="15"/>
  <c r="D255" i="15"/>
  <c r="A256" i="15"/>
  <c r="F131" i="15"/>
  <c r="G131" i="15" s="1"/>
  <c r="I131" i="15"/>
  <c r="C132" i="15" s="1"/>
  <c r="H132" i="14"/>
  <c r="J132" i="14" s="1"/>
  <c r="E132" i="14"/>
  <c r="D254" i="14"/>
  <c r="B254" i="14"/>
  <c r="A255" i="14"/>
  <c r="F132" i="16" l="1"/>
  <c r="G132" i="16" s="1"/>
  <c r="I132" i="16"/>
  <c r="C133" i="16" s="1"/>
  <c r="D256" i="15"/>
  <c r="B256" i="15"/>
  <c r="A257" i="15"/>
  <c r="H132" i="15"/>
  <c r="J132" i="15" s="1"/>
  <c r="E132" i="15"/>
  <c r="I132" i="14"/>
  <c r="C133" i="14" s="1"/>
  <c r="F132" i="14"/>
  <c r="G132" i="14" s="1"/>
  <c r="B255" i="14"/>
  <c r="D255" i="14"/>
  <c r="A256" i="14"/>
  <c r="H133" i="16" l="1"/>
  <c r="J133" i="16" s="1"/>
  <c r="E133" i="16"/>
  <c r="I132" i="15"/>
  <c r="C133" i="15" s="1"/>
  <c r="F132" i="15"/>
  <c r="G132" i="15" s="1"/>
  <c r="B257" i="15"/>
  <c r="A258" i="15"/>
  <c r="D257" i="15"/>
  <c r="D256" i="14"/>
  <c r="B256" i="14"/>
  <c r="A257" i="14"/>
  <c r="H133" i="14"/>
  <c r="J133" i="14" s="1"/>
  <c r="E133" i="14"/>
  <c r="F133" i="16" l="1"/>
  <c r="G133" i="16" s="1"/>
  <c r="I133" i="16"/>
  <c r="C134" i="16" s="1"/>
  <c r="D258" i="15"/>
  <c r="A259" i="15"/>
  <c r="B258" i="15"/>
  <c r="H133" i="15"/>
  <c r="J133" i="15" s="1"/>
  <c r="E133" i="15"/>
  <c r="B257" i="14"/>
  <c r="D257" i="14"/>
  <c r="A258" i="14"/>
  <c r="F133" i="14"/>
  <c r="G133" i="14" s="1"/>
  <c r="I133" i="14"/>
  <c r="C134" i="14" s="1"/>
  <c r="H134" i="16" l="1"/>
  <c r="J134" i="16" s="1"/>
  <c r="E134" i="16"/>
  <c r="B259" i="15"/>
  <c r="A260" i="15"/>
  <c r="D259" i="15"/>
  <c r="I133" i="15"/>
  <c r="C134" i="15" s="1"/>
  <c r="F133" i="15"/>
  <c r="G133" i="15" s="1"/>
  <c r="E134" i="14"/>
  <c r="H134" i="14"/>
  <c r="J134" i="14" s="1"/>
  <c r="D258" i="14"/>
  <c r="B258" i="14"/>
  <c r="A259" i="14"/>
  <c r="I134" i="16" l="1"/>
  <c r="C135" i="16" s="1"/>
  <c r="F134" i="16"/>
  <c r="G134" i="16" s="1"/>
  <c r="E134" i="15"/>
  <c r="H134" i="15"/>
  <c r="J134" i="15" s="1"/>
  <c r="D260" i="15"/>
  <c r="B260" i="15"/>
  <c r="A261" i="15"/>
  <c r="I134" i="14"/>
  <c r="C135" i="14" s="1"/>
  <c r="F134" i="14"/>
  <c r="G134" i="14" s="1"/>
  <c r="B259" i="14"/>
  <c r="A260" i="14"/>
  <c r="D259" i="14"/>
  <c r="H135" i="16" l="1"/>
  <c r="J135" i="16" s="1"/>
  <c r="E135" i="16"/>
  <c r="I134" i="15"/>
  <c r="C135" i="15" s="1"/>
  <c r="F134" i="15"/>
  <c r="G134" i="15" s="1"/>
  <c r="B261" i="15"/>
  <c r="A262" i="15"/>
  <c r="D261" i="15"/>
  <c r="D260" i="14"/>
  <c r="A261" i="14"/>
  <c r="B260" i="14"/>
  <c r="E135" i="14"/>
  <c r="H135" i="14"/>
  <c r="J135" i="14" s="1"/>
  <c r="I135" i="16" l="1"/>
  <c r="C136" i="16" s="1"/>
  <c r="F135" i="16"/>
  <c r="G135" i="16" s="1"/>
  <c r="E135" i="15"/>
  <c r="H135" i="15"/>
  <c r="J135" i="15" s="1"/>
  <c r="D262" i="15"/>
  <c r="B262" i="15"/>
  <c r="A263" i="15"/>
  <c r="B261" i="14"/>
  <c r="A262" i="14"/>
  <c r="D261" i="14"/>
  <c r="F135" i="14"/>
  <c r="G135" i="14" s="1"/>
  <c r="I135" i="14"/>
  <c r="C136" i="14" s="1"/>
  <c r="H136" i="16" l="1"/>
  <c r="J136" i="16" s="1"/>
  <c r="E136" i="16"/>
  <c r="I135" i="15"/>
  <c r="C136" i="15" s="1"/>
  <c r="F135" i="15"/>
  <c r="G135" i="15" s="1"/>
  <c r="B263" i="15"/>
  <c r="D263" i="15"/>
  <c r="A264" i="15"/>
  <c r="H136" i="14"/>
  <c r="J136" i="14" s="1"/>
  <c r="E136" i="14"/>
  <c r="D262" i="14"/>
  <c r="B262" i="14"/>
  <c r="A263" i="14"/>
  <c r="F136" i="16" l="1"/>
  <c r="G136" i="16" s="1"/>
  <c r="I136" i="16"/>
  <c r="C137" i="16" s="1"/>
  <c r="D264" i="15"/>
  <c r="A265" i="15"/>
  <c r="B264" i="15"/>
  <c r="H136" i="15"/>
  <c r="J136" i="15" s="1"/>
  <c r="E136" i="15"/>
  <c r="I136" i="14"/>
  <c r="C137" i="14" s="1"/>
  <c r="F136" i="14"/>
  <c r="G136" i="14" s="1"/>
  <c r="B263" i="14"/>
  <c r="A264" i="14"/>
  <c r="D263" i="14"/>
  <c r="H137" i="16" l="1"/>
  <c r="J137" i="16" s="1"/>
  <c r="E137" i="16"/>
  <c r="F136" i="15"/>
  <c r="G136" i="15" s="1"/>
  <c r="I136" i="15"/>
  <c r="C137" i="15" s="1"/>
  <c r="B265" i="15"/>
  <c r="D265" i="15"/>
  <c r="A266" i="15"/>
  <c r="D264" i="14"/>
  <c r="B264" i="14"/>
  <c r="A265" i="14"/>
  <c r="E137" i="14"/>
  <c r="H137" i="14"/>
  <c r="J137" i="14" s="1"/>
  <c r="I137" i="16" l="1"/>
  <c r="C138" i="16" s="1"/>
  <c r="F137" i="16"/>
  <c r="G137" i="16" s="1"/>
  <c r="H137" i="15"/>
  <c r="J137" i="15" s="1"/>
  <c r="E137" i="15"/>
  <c r="D266" i="15"/>
  <c r="B266" i="15"/>
  <c r="A267" i="15"/>
  <c r="F137" i="14"/>
  <c r="G137" i="14" s="1"/>
  <c r="I137" i="14"/>
  <c r="C138" i="14" s="1"/>
  <c r="B265" i="14"/>
  <c r="D265" i="14"/>
  <c r="A266" i="14"/>
  <c r="H138" i="16" l="1"/>
  <c r="J138" i="16" s="1"/>
  <c r="E138" i="16"/>
  <c r="I137" i="15"/>
  <c r="C138" i="15" s="1"/>
  <c r="F137" i="15"/>
  <c r="G137" i="15" s="1"/>
  <c r="B267" i="15"/>
  <c r="A268" i="15"/>
  <c r="D267" i="15"/>
  <c r="H138" i="14"/>
  <c r="J138" i="14" s="1"/>
  <c r="E138" i="14"/>
  <c r="D266" i="14"/>
  <c r="B266" i="14"/>
  <c r="A267" i="14"/>
  <c r="I138" i="16" l="1"/>
  <c r="C139" i="16" s="1"/>
  <c r="F138" i="16"/>
  <c r="G138" i="16" s="1"/>
  <c r="D268" i="15"/>
  <c r="A269" i="15"/>
  <c r="B268" i="15"/>
  <c r="H138" i="15"/>
  <c r="J138" i="15" s="1"/>
  <c r="E138" i="15"/>
  <c r="I138" i="14"/>
  <c r="C139" i="14" s="1"/>
  <c r="F138" i="14"/>
  <c r="G138" i="14" s="1"/>
  <c r="B267" i="14"/>
  <c r="A268" i="14"/>
  <c r="D267" i="14"/>
  <c r="H139" i="16" l="1"/>
  <c r="J139" i="16" s="1"/>
  <c r="E139" i="16"/>
  <c r="F138" i="15"/>
  <c r="G138" i="15" s="1"/>
  <c r="I138" i="15"/>
  <c r="C139" i="15" s="1"/>
  <c r="B269" i="15"/>
  <c r="A270" i="15"/>
  <c r="D269" i="15"/>
  <c r="D268" i="14"/>
  <c r="A269" i="14"/>
  <c r="B268" i="14"/>
  <c r="E139" i="14"/>
  <c r="H139" i="14"/>
  <c r="J139" i="14" s="1"/>
  <c r="I139" i="16" l="1"/>
  <c r="C140" i="16" s="1"/>
  <c r="F139" i="16"/>
  <c r="G139" i="16" s="1"/>
  <c r="D270" i="15"/>
  <c r="B270" i="15"/>
  <c r="A271" i="15"/>
  <c r="H139" i="15"/>
  <c r="J139" i="15" s="1"/>
  <c r="E139" i="15"/>
  <c r="B269" i="14"/>
  <c r="A270" i="14"/>
  <c r="D269" i="14"/>
  <c r="I139" i="14"/>
  <c r="C140" i="14" s="1"/>
  <c r="F139" i="14"/>
  <c r="G139" i="14" s="1"/>
  <c r="H140" i="16" l="1"/>
  <c r="J140" i="16" s="1"/>
  <c r="E140" i="16"/>
  <c r="F139" i="15"/>
  <c r="G139" i="15" s="1"/>
  <c r="I139" i="15"/>
  <c r="C140" i="15" s="1"/>
  <c r="B271" i="15"/>
  <c r="A272" i="15"/>
  <c r="D271" i="15"/>
  <c r="E140" i="14"/>
  <c r="H140" i="14"/>
  <c r="J140" i="14" s="1"/>
  <c r="D270" i="14"/>
  <c r="B270" i="14"/>
  <c r="A271" i="14"/>
  <c r="I140" i="16" l="1"/>
  <c r="C141" i="16" s="1"/>
  <c r="F140" i="16"/>
  <c r="G140" i="16" s="1"/>
  <c r="D272" i="15"/>
  <c r="A273" i="15"/>
  <c r="B272" i="15"/>
  <c r="E140" i="15"/>
  <c r="H140" i="15"/>
  <c r="J140" i="15" s="1"/>
  <c r="B271" i="14"/>
  <c r="D271" i="14"/>
  <c r="A272" i="14"/>
  <c r="I140" i="14"/>
  <c r="C141" i="14" s="1"/>
  <c r="F140" i="14"/>
  <c r="G140" i="14" s="1"/>
  <c r="H141" i="16" l="1"/>
  <c r="J141" i="16" s="1"/>
  <c r="E141" i="16"/>
  <c r="B273" i="15"/>
  <c r="D273" i="15"/>
  <c r="A274" i="15"/>
  <c r="F140" i="15"/>
  <c r="G140" i="15" s="1"/>
  <c r="I140" i="15"/>
  <c r="C141" i="15" s="1"/>
  <c r="H141" i="14"/>
  <c r="J141" i="14" s="1"/>
  <c r="E141" i="14"/>
  <c r="D272" i="14"/>
  <c r="B272" i="14"/>
  <c r="A273" i="14"/>
  <c r="F141" i="16" l="1"/>
  <c r="G141" i="16" s="1"/>
  <c r="I141" i="16"/>
  <c r="C142" i="16" s="1"/>
  <c r="H141" i="15"/>
  <c r="J141" i="15" s="1"/>
  <c r="E141" i="15"/>
  <c r="D274" i="15"/>
  <c r="A275" i="15"/>
  <c r="B274" i="15"/>
  <c r="F141" i="14"/>
  <c r="G141" i="14" s="1"/>
  <c r="I141" i="14"/>
  <c r="C142" i="14" s="1"/>
  <c r="A274" i="14"/>
  <c r="B273" i="14"/>
  <c r="D273" i="14"/>
  <c r="H142" i="16" l="1"/>
  <c r="J142" i="16" s="1"/>
  <c r="E142" i="16"/>
  <c r="I141" i="15"/>
  <c r="C142" i="15" s="1"/>
  <c r="F141" i="15"/>
  <c r="G141" i="15" s="1"/>
  <c r="B275" i="15"/>
  <c r="A276" i="15"/>
  <c r="D275" i="15"/>
  <c r="D274" i="14"/>
  <c r="A275" i="14"/>
  <c r="B274" i="14"/>
  <c r="E142" i="14"/>
  <c r="H142" i="14"/>
  <c r="J142" i="14" s="1"/>
  <c r="I142" i="16" l="1"/>
  <c r="C143" i="16" s="1"/>
  <c r="F142" i="16"/>
  <c r="G142" i="16" s="1"/>
  <c r="D276" i="15"/>
  <c r="A277" i="15"/>
  <c r="B276" i="15"/>
  <c r="H142" i="15"/>
  <c r="J142" i="15" s="1"/>
  <c r="E142" i="15"/>
  <c r="I142" i="14"/>
  <c r="C143" i="14" s="1"/>
  <c r="F142" i="14"/>
  <c r="G142" i="14" s="1"/>
  <c r="A276" i="14"/>
  <c r="B275" i="14"/>
  <c r="D275" i="14"/>
  <c r="H143" i="16" l="1"/>
  <c r="J143" i="16" s="1"/>
  <c r="E143" i="16"/>
  <c r="F142" i="15"/>
  <c r="G142" i="15" s="1"/>
  <c r="I142" i="15"/>
  <c r="C143" i="15" s="1"/>
  <c r="B277" i="15"/>
  <c r="A278" i="15"/>
  <c r="D277" i="15"/>
  <c r="D276" i="14"/>
  <c r="A277" i="14"/>
  <c r="B276" i="14"/>
  <c r="H143" i="14"/>
  <c r="J143" i="14" s="1"/>
  <c r="E143" i="14"/>
  <c r="I143" i="16" l="1"/>
  <c r="C144" i="16" s="1"/>
  <c r="F143" i="16"/>
  <c r="G143" i="16" s="1"/>
  <c r="H143" i="15"/>
  <c r="J143" i="15" s="1"/>
  <c r="E143" i="15"/>
  <c r="D278" i="15"/>
  <c r="B278" i="15"/>
  <c r="A279" i="15"/>
  <c r="F143" i="14"/>
  <c r="G143" i="14" s="1"/>
  <c r="I143" i="14"/>
  <c r="C144" i="14" s="1"/>
  <c r="A278" i="14"/>
  <c r="B277" i="14"/>
  <c r="D277" i="14"/>
  <c r="H144" i="16" l="1"/>
  <c r="J144" i="16" s="1"/>
  <c r="E144" i="16"/>
  <c r="F143" i="15"/>
  <c r="G143" i="15" s="1"/>
  <c r="I143" i="15"/>
  <c r="C144" i="15" s="1"/>
  <c r="B279" i="15"/>
  <c r="A280" i="15"/>
  <c r="D279" i="15"/>
  <c r="E144" i="14"/>
  <c r="H144" i="14"/>
  <c r="J144" i="14" s="1"/>
  <c r="A279" i="14"/>
  <c r="D278" i="14"/>
  <c r="B278" i="14"/>
  <c r="I144" i="16" l="1"/>
  <c r="C145" i="16" s="1"/>
  <c r="F144" i="16"/>
  <c r="G144" i="16" s="1"/>
  <c r="D280" i="15"/>
  <c r="B280" i="15"/>
  <c r="A281" i="15"/>
  <c r="H144" i="15"/>
  <c r="J144" i="15" s="1"/>
  <c r="E144" i="15"/>
  <c r="F144" i="14"/>
  <c r="G144" i="14" s="1"/>
  <c r="I144" i="14"/>
  <c r="C145" i="14" s="1"/>
  <c r="D279" i="14"/>
  <c r="A280" i="14"/>
  <c r="B279" i="14"/>
  <c r="H145" i="16" l="1"/>
  <c r="J145" i="16" s="1"/>
  <c r="E145" i="16"/>
  <c r="F144" i="15"/>
  <c r="G144" i="15" s="1"/>
  <c r="I144" i="15"/>
  <c r="C145" i="15" s="1"/>
  <c r="A282" i="15"/>
  <c r="B281" i="15"/>
  <c r="D281" i="15"/>
  <c r="H145" i="14"/>
  <c r="J145" i="14" s="1"/>
  <c r="E145" i="14"/>
  <c r="B280" i="14"/>
  <c r="A281" i="14"/>
  <c r="D280" i="14"/>
  <c r="I145" i="16" l="1"/>
  <c r="C146" i="16" s="1"/>
  <c r="F145" i="16"/>
  <c r="G145" i="16" s="1"/>
  <c r="H145" i="15"/>
  <c r="J145" i="15" s="1"/>
  <c r="E145" i="15"/>
  <c r="D282" i="15"/>
  <c r="B282" i="15"/>
  <c r="A283" i="15"/>
  <c r="I145" i="14"/>
  <c r="C146" i="14" s="1"/>
  <c r="F145" i="14"/>
  <c r="G145" i="14" s="1"/>
  <c r="D281" i="14"/>
  <c r="A282" i="14"/>
  <c r="B281" i="14"/>
  <c r="H146" i="16" l="1"/>
  <c r="J146" i="16" s="1"/>
  <c r="E146" i="16"/>
  <c r="I145" i="15"/>
  <c r="C146" i="15" s="1"/>
  <c r="F145" i="15"/>
  <c r="G145" i="15" s="1"/>
  <c r="A284" i="15"/>
  <c r="B283" i="15"/>
  <c r="D283" i="15"/>
  <c r="H146" i="14"/>
  <c r="J146" i="14" s="1"/>
  <c r="E146" i="14"/>
  <c r="B282" i="14"/>
  <c r="D282" i="14"/>
  <c r="A283" i="14"/>
  <c r="I146" i="16" l="1"/>
  <c r="C147" i="16" s="1"/>
  <c r="F146" i="16"/>
  <c r="G146" i="16" s="1"/>
  <c r="A285" i="15"/>
  <c r="D284" i="15"/>
  <c r="B284" i="15"/>
  <c r="H146" i="15"/>
  <c r="J146" i="15" s="1"/>
  <c r="E146" i="15"/>
  <c r="I146" i="14"/>
  <c r="C147" i="14" s="1"/>
  <c r="F146" i="14"/>
  <c r="G146" i="14" s="1"/>
  <c r="D283" i="14"/>
  <c r="A284" i="14"/>
  <c r="B283" i="14"/>
  <c r="H147" i="16" l="1"/>
  <c r="J147" i="16" s="1"/>
  <c r="E147" i="16"/>
  <c r="I146" i="15"/>
  <c r="C147" i="15" s="1"/>
  <c r="F146" i="15"/>
  <c r="G146" i="15" s="1"/>
  <c r="D285" i="15"/>
  <c r="A286" i="15"/>
  <c r="B285" i="15"/>
  <c r="B284" i="14"/>
  <c r="A285" i="14"/>
  <c r="D284" i="14"/>
  <c r="E147" i="14"/>
  <c r="H147" i="14"/>
  <c r="J147" i="14" s="1"/>
  <c r="I147" i="16" l="1"/>
  <c r="C148" i="16" s="1"/>
  <c r="F147" i="16"/>
  <c r="G147" i="16" s="1"/>
  <c r="B286" i="15"/>
  <c r="A287" i="15"/>
  <c r="D286" i="15"/>
  <c r="E147" i="15"/>
  <c r="H147" i="15"/>
  <c r="J147" i="15" s="1"/>
  <c r="D285" i="14"/>
  <c r="A286" i="14"/>
  <c r="B285" i="14"/>
  <c r="F147" i="14"/>
  <c r="G147" i="14" s="1"/>
  <c r="I147" i="14"/>
  <c r="C148" i="14" s="1"/>
  <c r="H148" i="16" l="1"/>
  <c r="J148" i="16" s="1"/>
  <c r="E148" i="16"/>
  <c r="D287" i="15"/>
  <c r="B287" i="15"/>
  <c r="A288" i="15"/>
  <c r="I147" i="15"/>
  <c r="C148" i="15" s="1"/>
  <c r="F147" i="15"/>
  <c r="G147" i="15" s="1"/>
  <c r="H148" i="14"/>
  <c r="J148" i="14" s="1"/>
  <c r="E148" i="14"/>
  <c r="B286" i="14"/>
  <c r="A287" i="14"/>
  <c r="D286" i="14"/>
  <c r="I148" i="16" l="1"/>
  <c r="C149" i="16" s="1"/>
  <c r="F148" i="16"/>
  <c r="G148" i="16" s="1"/>
  <c r="B288" i="15"/>
  <c r="A289" i="15"/>
  <c r="D288" i="15"/>
  <c r="H148" i="15"/>
  <c r="J148" i="15" s="1"/>
  <c r="E148" i="15"/>
  <c r="D287" i="14"/>
  <c r="A288" i="14"/>
  <c r="B287" i="14"/>
  <c r="F148" i="14"/>
  <c r="G148" i="14" s="1"/>
  <c r="I148" i="14"/>
  <c r="C149" i="14" s="1"/>
  <c r="H149" i="16" l="1"/>
  <c r="J149" i="16" s="1"/>
  <c r="E149" i="16"/>
  <c r="F148" i="15"/>
  <c r="G148" i="15" s="1"/>
  <c r="I148" i="15"/>
  <c r="C149" i="15" s="1"/>
  <c r="D289" i="15"/>
  <c r="B289" i="15"/>
  <c r="A290" i="15"/>
  <c r="H149" i="14"/>
  <c r="J149" i="14" s="1"/>
  <c r="E149" i="14"/>
  <c r="B288" i="14"/>
  <c r="D288" i="14"/>
  <c r="A289" i="14"/>
  <c r="I149" i="16" l="1"/>
  <c r="C150" i="16" s="1"/>
  <c r="F149" i="16"/>
  <c r="G149" i="16" s="1"/>
  <c r="B290" i="15"/>
  <c r="D290" i="15"/>
  <c r="A291" i="15"/>
  <c r="H149" i="15"/>
  <c r="J149" i="15" s="1"/>
  <c r="E149" i="15"/>
  <c r="D289" i="14"/>
  <c r="A290" i="14"/>
  <c r="B289" i="14"/>
  <c r="I149" i="14"/>
  <c r="C150" i="14" s="1"/>
  <c r="F149" i="14"/>
  <c r="G149" i="14" s="1"/>
  <c r="H150" i="16" l="1"/>
  <c r="J150" i="16" s="1"/>
  <c r="E150" i="16"/>
  <c r="F149" i="15"/>
  <c r="G149" i="15" s="1"/>
  <c r="I149" i="15"/>
  <c r="C150" i="15" s="1"/>
  <c r="D291" i="15"/>
  <c r="A292" i="15"/>
  <c r="B291" i="15"/>
  <c r="H150" i="14"/>
  <c r="J150" i="14" s="1"/>
  <c r="E150" i="14"/>
  <c r="B290" i="14"/>
  <c r="A291" i="14"/>
  <c r="D290" i="14"/>
  <c r="I150" i="16" l="1"/>
  <c r="C151" i="16" s="1"/>
  <c r="F150" i="16"/>
  <c r="G150" i="16" s="1"/>
  <c r="H150" i="15"/>
  <c r="J150" i="15" s="1"/>
  <c r="E150" i="15"/>
  <c r="B292" i="15"/>
  <c r="A293" i="15"/>
  <c r="D292" i="15"/>
  <c r="D291" i="14"/>
  <c r="A292" i="14"/>
  <c r="B291" i="14"/>
  <c r="F150" i="14"/>
  <c r="G150" i="14" s="1"/>
  <c r="I150" i="14"/>
  <c r="C151" i="14" s="1"/>
  <c r="H151" i="16" l="1"/>
  <c r="J151" i="16" s="1"/>
  <c r="E151" i="16"/>
  <c r="D293" i="15"/>
  <c r="A294" i="15"/>
  <c r="B293" i="15"/>
  <c r="I150" i="15"/>
  <c r="C151" i="15" s="1"/>
  <c r="F150" i="15"/>
  <c r="G150" i="15" s="1"/>
  <c r="H151" i="14"/>
  <c r="J151" i="14" s="1"/>
  <c r="E151" i="14"/>
  <c r="B292" i="14"/>
  <c r="A293" i="14"/>
  <c r="D292" i="14"/>
  <c r="F151" i="16" l="1"/>
  <c r="G151" i="16" s="1"/>
  <c r="I151" i="16"/>
  <c r="C152" i="16" s="1"/>
  <c r="H151" i="15"/>
  <c r="J151" i="15" s="1"/>
  <c r="E151" i="15"/>
  <c r="B294" i="15"/>
  <c r="D294" i="15"/>
  <c r="A295" i="15"/>
  <c r="D293" i="14"/>
  <c r="A294" i="14"/>
  <c r="B293" i="14"/>
  <c r="I151" i="14"/>
  <c r="C152" i="14" s="1"/>
  <c r="F151" i="14"/>
  <c r="G151" i="14" s="1"/>
  <c r="H152" i="16" l="1"/>
  <c r="J152" i="16" s="1"/>
  <c r="E152" i="16"/>
  <c r="I151" i="15"/>
  <c r="C152" i="15" s="1"/>
  <c r="F151" i="15"/>
  <c r="G151" i="15" s="1"/>
  <c r="D295" i="15"/>
  <c r="A296" i="15"/>
  <c r="B295" i="15"/>
  <c r="H152" i="14"/>
  <c r="J152" i="14" s="1"/>
  <c r="E152" i="14"/>
  <c r="B294" i="14"/>
  <c r="A295" i="14"/>
  <c r="D294" i="14"/>
  <c r="I152" i="16" l="1"/>
  <c r="C153" i="16" s="1"/>
  <c r="F152" i="16"/>
  <c r="G152" i="16" s="1"/>
  <c r="B296" i="15"/>
  <c r="D296" i="15"/>
  <c r="A297" i="15"/>
  <c r="H152" i="15"/>
  <c r="J152" i="15" s="1"/>
  <c r="E152" i="15"/>
  <c r="D295" i="14"/>
  <c r="A296" i="14"/>
  <c r="B295" i="14"/>
  <c r="I152" i="14"/>
  <c r="C153" i="14" s="1"/>
  <c r="F152" i="14"/>
  <c r="G152" i="14" s="1"/>
  <c r="H153" i="16" l="1"/>
  <c r="J153" i="16" s="1"/>
  <c r="E153" i="16"/>
  <c r="F152" i="15"/>
  <c r="G152" i="15" s="1"/>
  <c r="I152" i="15"/>
  <c r="C153" i="15" s="1"/>
  <c r="D297" i="15"/>
  <c r="A298" i="15"/>
  <c r="B297" i="15"/>
  <c r="B296" i="14"/>
  <c r="A297" i="14"/>
  <c r="D296" i="14"/>
  <c r="H153" i="14"/>
  <c r="J153" i="14" s="1"/>
  <c r="E153" i="14"/>
  <c r="F153" i="16" l="1"/>
  <c r="G153" i="16" s="1"/>
  <c r="I153" i="16"/>
  <c r="C154" i="16" s="1"/>
  <c r="B298" i="15"/>
  <c r="D298" i="15"/>
  <c r="A299" i="15"/>
  <c r="E153" i="15"/>
  <c r="H153" i="15"/>
  <c r="J153" i="15" s="1"/>
  <c r="I153" i="14"/>
  <c r="C154" i="14" s="1"/>
  <c r="F153" i="14"/>
  <c r="G153" i="14" s="1"/>
  <c r="D297" i="14"/>
  <c r="A298" i="14"/>
  <c r="B297" i="14"/>
  <c r="H154" i="16" l="1"/>
  <c r="J154" i="16" s="1"/>
  <c r="E154" i="16"/>
  <c r="I153" i="15"/>
  <c r="C154" i="15" s="1"/>
  <c r="F153" i="15"/>
  <c r="G153" i="15" s="1"/>
  <c r="D299" i="15"/>
  <c r="A300" i="15"/>
  <c r="B299" i="15"/>
  <c r="B298" i="14"/>
  <c r="A299" i="14"/>
  <c r="D298" i="14"/>
  <c r="H154" i="14"/>
  <c r="J154" i="14" s="1"/>
  <c r="E154" i="14"/>
  <c r="I154" i="16" l="1"/>
  <c r="C155" i="16" s="1"/>
  <c r="F154" i="16"/>
  <c r="G154" i="16" s="1"/>
  <c r="B300" i="15"/>
  <c r="D300" i="15"/>
  <c r="A301" i="15"/>
  <c r="E154" i="15"/>
  <c r="H154" i="15"/>
  <c r="J154" i="15" s="1"/>
  <c r="D299" i="14"/>
  <c r="A300" i="14"/>
  <c r="B299" i="14"/>
  <c r="F154" i="14"/>
  <c r="G154" i="14" s="1"/>
  <c r="I154" i="14"/>
  <c r="C155" i="14" s="1"/>
  <c r="H155" i="16" l="1"/>
  <c r="J155" i="16" s="1"/>
  <c r="E155" i="16"/>
  <c r="F154" i="15"/>
  <c r="G154" i="15" s="1"/>
  <c r="I154" i="15"/>
  <c r="C155" i="15" s="1"/>
  <c r="D301" i="15"/>
  <c r="A302" i="15"/>
  <c r="B301" i="15"/>
  <c r="B300" i="14"/>
  <c r="D300" i="14"/>
  <c r="A301" i="14"/>
  <c r="H155" i="14"/>
  <c r="J155" i="14" s="1"/>
  <c r="E155" i="14"/>
  <c r="I155" i="16" l="1"/>
  <c r="C156" i="16" s="1"/>
  <c r="F155" i="16"/>
  <c r="G155" i="16" s="1"/>
  <c r="B302" i="15"/>
  <c r="D302" i="15"/>
  <c r="A303" i="15"/>
  <c r="H155" i="15"/>
  <c r="J155" i="15" s="1"/>
  <c r="E155" i="15"/>
  <c r="F155" i="14"/>
  <c r="G155" i="14" s="1"/>
  <c r="I155" i="14"/>
  <c r="C156" i="14" s="1"/>
  <c r="D301" i="14"/>
  <c r="A302" i="14"/>
  <c r="B301" i="14"/>
  <c r="H156" i="16" l="1"/>
  <c r="J156" i="16" s="1"/>
  <c r="E156" i="16"/>
  <c r="F155" i="15"/>
  <c r="G155" i="15" s="1"/>
  <c r="I155" i="15"/>
  <c r="C156" i="15" s="1"/>
  <c r="D303" i="15"/>
  <c r="A304" i="15"/>
  <c r="B303" i="15"/>
  <c r="H156" i="14"/>
  <c r="J156" i="14" s="1"/>
  <c r="E156" i="14"/>
  <c r="B302" i="14"/>
  <c r="A303" i="14"/>
  <c r="D302" i="14"/>
  <c r="I156" i="16" l="1"/>
  <c r="C157" i="16" s="1"/>
  <c r="F156" i="16"/>
  <c r="G156" i="16" s="1"/>
  <c r="B304" i="15"/>
  <c r="D304" i="15"/>
  <c r="A305" i="15"/>
  <c r="H156" i="15"/>
  <c r="J156" i="15" s="1"/>
  <c r="E156" i="15"/>
  <c r="D303" i="14"/>
  <c r="A304" i="14"/>
  <c r="B303" i="14"/>
  <c r="I156" i="14"/>
  <c r="C157" i="14" s="1"/>
  <c r="F156" i="14"/>
  <c r="G156" i="14" s="1"/>
  <c r="H157" i="16" l="1"/>
  <c r="J157" i="16" s="1"/>
  <c r="E157" i="16"/>
  <c r="D305" i="15"/>
  <c r="A306" i="15"/>
  <c r="B305" i="15"/>
  <c r="I156" i="15"/>
  <c r="C157" i="15" s="1"/>
  <c r="F156" i="15"/>
  <c r="G156" i="15" s="1"/>
  <c r="H157" i="14"/>
  <c r="J157" i="14" s="1"/>
  <c r="E157" i="14"/>
  <c r="B304" i="14"/>
  <c r="D304" i="14"/>
  <c r="A305" i="14"/>
  <c r="I157" i="16" l="1"/>
  <c r="C158" i="16" s="1"/>
  <c r="F157" i="16"/>
  <c r="G157" i="16" s="1"/>
  <c r="H157" i="15"/>
  <c r="J157" i="15" s="1"/>
  <c r="E157" i="15"/>
  <c r="B306" i="15"/>
  <c r="D306" i="15"/>
  <c r="A307" i="15"/>
  <c r="D305" i="14"/>
  <c r="A306" i="14"/>
  <c r="B305" i="14"/>
  <c r="I157" i="14"/>
  <c r="C158" i="14" s="1"/>
  <c r="F157" i="14"/>
  <c r="G157" i="14" s="1"/>
  <c r="H158" i="16" l="1"/>
  <c r="J158" i="16" s="1"/>
  <c r="E158" i="16"/>
  <c r="F157" i="15"/>
  <c r="G157" i="15" s="1"/>
  <c r="I157" i="15"/>
  <c r="C158" i="15" s="1"/>
  <c r="D307" i="15"/>
  <c r="A308" i="15"/>
  <c r="B307" i="15"/>
  <c r="B306" i="14"/>
  <c r="A307" i="14"/>
  <c r="D306" i="14"/>
  <c r="H158" i="14"/>
  <c r="J158" i="14" s="1"/>
  <c r="E158" i="14"/>
  <c r="I158" i="16" l="1"/>
  <c r="C159" i="16" s="1"/>
  <c r="F158" i="16"/>
  <c r="G158" i="16" s="1"/>
  <c r="B308" i="15"/>
  <c r="A309" i="15"/>
  <c r="D308" i="15"/>
  <c r="H158" i="15"/>
  <c r="J158" i="15" s="1"/>
  <c r="E158" i="15"/>
  <c r="F158" i="14"/>
  <c r="G158" i="14" s="1"/>
  <c r="I158" i="14"/>
  <c r="C159" i="14" s="1"/>
  <c r="D307" i="14"/>
  <c r="A308" i="14"/>
  <c r="B307" i="14"/>
  <c r="H159" i="16" l="1"/>
  <c r="J159" i="16" s="1"/>
  <c r="E159" i="16"/>
  <c r="I158" i="15"/>
  <c r="C159" i="15" s="1"/>
  <c r="F158" i="15"/>
  <c r="G158" i="15" s="1"/>
  <c r="D309" i="15"/>
  <c r="A310" i="15"/>
  <c r="B309" i="15"/>
  <c r="B308" i="14"/>
  <c r="A309" i="14"/>
  <c r="D308" i="14"/>
  <c r="H159" i="14"/>
  <c r="J159" i="14" s="1"/>
  <c r="E159" i="14"/>
  <c r="I159" i="16" l="1"/>
  <c r="C160" i="16" s="1"/>
  <c r="F159" i="16"/>
  <c r="G159" i="16" s="1"/>
  <c r="B310" i="15"/>
  <c r="D310" i="15"/>
  <c r="A311" i="15"/>
  <c r="H159" i="15"/>
  <c r="J159" i="15" s="1"/>
  <c r="E159" i="15"/>
  <c r="F159" i="14"/>
  <c r="G159" i="14" s="1"/>
  <c r="I159" i="14"/>
  <c r="C160" i="14" s="1"/>
  <c r="D309" i="14"/>
  <c r="A310" i="14"/>
  <c r="B309" i="14"/>
  <c r="H160" i="16" l="1"/>
  <c r="J160" i="16" s="1"/>
  <c r="E160" i="16"/>
  <c r="D311" i="15"/>
  <c r="A312" i="15"/>
  <c r="B311" i="15"/>
  <c r="I159" i="15"/>
  <c r="C160" i="15" s="1"/>
  <c r="F159" i="15"/>
  <c r="G159" i="15" s="1"/>
  <c r="B310" i="14"/>
  <c r="A311" i="14"/>
  <c r="D310" i="14"/>
  <c r="H160" i="14"/>
  <c r="J160" i="14" s="1"/>
  <c r="E160" i="14"/>
  <c r="I160" i="16" l="1"/>
  <c r="C161" i="16" s="1"/>
  <c r="F160" i="16"/>
  <c r="G160" i="16" s="1"/>
  <c r="B312" i="15"/>
  <c r="D312" i="15"/>
  <c r="A313" i="15"/>
  <c r="H160" i="15"/>
  <c r="J160" i="15" s="1"/>
  <c r="E160" i="15"/>
  <c r="I160" i="14"/>
  <c r="C161" i="14" s="1"/>
  <c r="F160" i="14"/>
  <c r="G160" i="14" s="1"/>
  <c r="D311" i="14"/>
  <c r="A312" i="14"/>
  <c r="B311" i="14"/>
  <c r="H161" i="16" l="1"/>
  <c r="J161" i="16" s="1"/>
  <c r="E161" i="16"/>
  <c r="D313" i="15"/>
  <c r="A314" i="15"/>
  <c r="B313" i="15"/>
  <c r="F160" i="15"/>
  <c r="G160" i="15" s="1"/>
  <c r="I160" i="15"/>
  <c r="C161" i="15" s="1"/>
  <c r="B312" i="14"/>
  <c r="A313" i="14"/>
  <c r="D312" i="14"/>
  <c r="H161" i="14"/>
  <c r="J161" i="14" s="1"/>
  <c r="E161" i="14"/>
  <c r="F161" i="16" l="1"/>
  <c r="G161" i="16" s="1"/>
  <c r="I161" i="16"/>
  <c r="C162" i="16" s="1"/>
  <c r="E161" i="15"/>
  <c r="H161" i="15"/>
  <c r="J161" i="15" s="1"/>
  <c r="B314" i="15"/>
  <c r="D314" i="15"/>
  <c r="A315" i="15"/>
  <c r="I161" i="14"/>
  <c r="C162" i="14" s="1"/>
  <c r="F161" i="14"/>
  <c r="G161" i="14" s="1"/>
  <c r="D313" i="14"/>
  <c r="A314" i="14"/>
  <c r="B313" i="14"/>
  <c r="H162" i="16" l="1"/>
  <c r="J162" i="16" s="1"/>
  <c r="E162" i="16"/>
  <c r="D315" i="15"/>
  <c r="A316" i="15"/>
  <c r="B315" i="15"/>
  <c r="I161" i="15"/>
  <c r="C162" i="15" s="1"/>
  <c r="F161" i="15"/>
  <c r="G161" i="15" s="1"/>
  <c r="B314" i="14"/>
  <c r="A315" i="14"/>
  <c r="D314" i="14"/>
  <c r="E162" i="14"/>
  <c r="H162" i="14"/>
  <c r="J162" i="14" s="1"/>
  <c r="I162" i="16" l="1"/>
  <c r="C163" i="16" s="1"/>
  <c r="F162" i="16"/>
  <c r="G162" i="16" s="1"/>
  <c r="B316" i="15"/>
  <c r="A317" i="15"/>
  <c r="D316" i="15"/>
  <c r="E162" i="15"/>
  <c r="H162" i="15"/>
  <c r="J162" i="15" s="1"/>
  <c r="F162" i="14"/>
  <c r="G162" i="14" s="1"/>
  <c r="I162" i="14"/>
  <c r="C163" i="14" s="1"/>
  <c r="D315" i="14"/>
  <c r="A316" i="14"/>
  <c r="B315" i="14"/>
  <c r="H163" i="16" l="1"/>
  <c r="J163" i="16" s="1"/>
  <c r="E163" i="16"/>
  <c r="F162" i="15"/>
  <c r="G162" i="15" s="1"/>
  <c r="I162" i="15"/>
  <c r="C163" i="15" s="1"/>
  <c r="D317" i="15"/>
  <c r="A318" i="15"/>
  <c r="B317" i="15"/>
  <c r="H163" i="14"/>
  <c r="J163" i="14" s="1"/>
  <c r="E163" i="14"/>
  <c r="B316" i="14"/>
  <c r="D316" i="14"/>
  <c r="A317" i="14"/>
  <c r="I163" i="16" l="1"/>
  <c r="C164" i="16" s="1"/>
  <c r="F163" i="16"/>
  <c r="G163" i="16" s="1"/>
  <c r="H163" i="15"/>
  <c r="J163" i="15" s="1"/>
  <c r="E163" i="15"/>
  <c r="B318" i="15"/>
  <c r="D318" i="15"/>
  <c r="A319" i="15"/>
  <c r="D317" i="14"/>
  <c r="A318" i="14"/>
  <c r="B317" i="14"/>
  <c r="F163" i="14"/>
  <c r="G163" i="14" s="1"/>
  <c r="I163" i="14"/>
  <c r="C164" i="14" s="1"/>
  <c r="H164" i="16" l="1"/>
  <c r="J164" i="16" s="1"/>
  <c r="E164" i="16"/>
  <c r="I163" i="15"/>
  <c r="C164" i="15" s="1"/>
  <c r="F163" i="15"/>
  <c r="G163" i="15" s="1"/>
  <c r="D319" i="15"/>
  <c r="A320" i="15"/>
  <c r="B319" i="15"/>
  <c r="H164" i="14"/>
  <c r="J164" i="14" s="1"/>
  <c r="E164" i="14"/>
  <c r="B318" i="14"/>
  <c r="A319" i="14"/>
  <c r="D318" i="14"/>
  <c r="F164" i="16" l="1"/>
  <c r="G164" i="16" s="1"/>
  <c r="I164" i="16"/>
  <c r="C165" i="16" s="1"/>
  <c r="B320" i="15"/>
  <c r="D320" i="15"/>
  <c r="A321" i="15"/>
  <c r="H164" i="15"/>
  <c r="J164" i="15" s="1"/>
  <c r="E164" i="15"/>
  <c r="D319" i="14"/>
  <c r="A320" i="14"/>
  <c r="B319" i="14"/>
  <c r="I164" i="14"/>
  <c r="C165" i="14" s="1"/>
  <c r="F164" i="14"/>
  <c r="G164" i="14" s="1"/>
  <c r="H165" i="16" l="1"/>
  <c r="J165" i="16" s="1"/>
  <c r="E165" i="16"/>
  <c r="F164" i="15"/>
  <c r="G164" i="15" s="1"/>
  <c r="I164" i="15"/>
  <c r="C165" i="15" s="1"/>
  <c r="B321" i="15"/>
  <c r="A322" i="15"/>
  <c r="D321" i="15"/>
  <c r="H165" i="14"/>
  <c r="J165" i="14" s="1"/>
  <c r="E165" i="14"/>
  <c r="B320" i="14"/>
  <c r="D320" i="14"/>
  <c r="A321" i="14"/>
  <c r="I165" i="16" l="1"/>
  <c r="C166" i="16" s="1"/>
  <c r="F165" i="16"/>
  <c r="G165" i="16" s="1"/>
  <c r="D322" i="15"/>
  <c r="A323" i="15"/>
  <c r="B322" i="15"/>
  <c r="E165" i="15"/>
  <c r="H165" i="15"/>
  <c r="J165" i="15" s="1"/>
  <c r="D321" i="14"/>
  <c r="A322" i="14"/>
  <c r="B321" i="14"/>
  <c r="I165" i="14"/>
  <c r="C166" i="14" s="1"/>
  <c r="F165" i="14"/>
  <c r="G165" i="14" s="1"/>
  <c r="H166" i="16" l="1"/>
  <c r="J166" i="16" s="1"/>
  <c r="E166" i="16"/>
  <c r="B323" i="15"/>
  <c r="A324" i="15"/>
  <c r="D323" i="15"/>
  <c r="F165" i="15"/>
  <c r="G165" i="15" s="1"/>
  <c r="I165" i="15"/>
  <c r="C166" i="15" s="1"/>
  <c r="E166" i="14"/>
  <c r="H166" i="14"/>
  <c r="J166" i="14" s="1"/>
  <c r="B322" i="14"/>
  <c r="A323" i="14"/>
  <c r="D322" i="14"/>
  <c r="F166" i="16" l="1"/>
  <c r="G166" i="16" s="1"/>
  <c r="I166" i="16"/>
  <c r="C167" i="16" s="1"/>
  <c r="H166" i="15"/>
  <c r="J166" i="15" s="1"/>
  <c r="E166" i="15"/>
  <c r="D324" i="15"/>
  <c r="B324" i="15"/>
  <c r="A325" i="15"/>
  <c r="F166" i="14"/>
  <c r="G166" i="14" s="1"/>
  <c r="I166" i="14"/>
  <c r="C167" i="14" s="1"/>
  <c r="D323" i="14"/>
  <c r="A324" i="14"/>
  <c r="B323" i="14"/>
  <c r="H167" i="16" l="1"/>
  <c r="J167" i="16" s="1"/>
  <c r="E167" i="16"/>
  <c r="F166" i="15"/>
  <c r="G166" i="15" s="1"/>
  <c r="I166" i="15"/>
  <c r="C167" i="15" s="1"/>
  <c r="B325" i="15"/>
  <c r="A326" i="15"/>
  <c r="D325" i="15"/>
  <c r="A325" i="14"/>
  <c r="B324" i="14"/>
  <c r="D324" i="14"/>
  <c r="H167" i="14"/>
  <c r="J167" i="14" s="1"/>
  <c r="E167" i="14"/>
  <c r="F167" i="16" l="1"/>
  <c r="G167" i="16" s="1"/>
  <c r="I167" i="16"/>
  <c r="C168" i="16" s="1"/>
  <c r="H167" i="15"/>
  <c r="J167" i="15" s="1"/>
  <c r="E167" i="15"/>
  <c r="D326" i="15"/>
  <c r="B326" i="15"/>
  <c r="A327" i="15"/>
  <c r="I167" i="14"/>
  <c r="C168" i="14" s="1"/>
  <c r="F167" i="14"/>
  <c r="G167" i="14" s="1"/>
  <c r="D325" i="14"/>
  <c r="A326" i="14"/>
  <c r="B325" i="14"/>
  <c r="H168" i="16" l="1"/>
  <c r="J168" i="16" s="1"/>
  <c r="E168" i="16"/>
  <c r="I167" i="15"/>
  <c r="C168" i="15" s="1"/>
  <c r="F167" i="15"/>
  <c r="G167" i="15" s="1"/>
  <c r="B327" i="15"/>
  <c r="D327" i="15"/>
  <c r="A328" i="15"/>
  <c r="B326" i="14"/>
  <c r="A327" i="14"/>
  <c r="D326" i="14"/>
  <c r="H168" i="14"/>
  <c r="J168" i="14" s="1"/>
  <c r="E168" i="14"/>
  <c r="I168" i="16" l="1"/>
  <c r="C169" i="16" s="1"/>
  <c r="F168" i="16"/>
  <c r="G168" i="16" s="1"/>
  <c r="D328" i="15"/>
  <c r="B328" i="15"/>
  <c r="A329" i="15"/>
  <c r="E168" i="15"/>
  <c r="H168" i="15"/>
  <c r="J168" i="15" s="1"/>
  <c r="D327" i="14"/>
  <c r="B327" i="14"/>
  <c r="A328" i="14"/>
  <c r="F168" i="14"/>
  <c r="G168" i="14" s="1"/>
  <c r="I168" i="14"/>
  <c r="C169" i="14" s="1"/>
  <c r="H169" i="16" l="1"/>
  <c r="J169" i="16" s="1"/>
  <c r="E169" i="16"/>
  <c r="B329" i="15"/>
  <c r="A330" i="15"/>
  <c r="D329" i="15"/>
  <c r="I168" i="15"/>
  <c r="C169" i="15" s="1"/>
  <c r="F168" i="15"/>
  <c r="G168" i="15" s="1"/>
  <c r="H169" i="14"/>
  <c r="J169" i="14" s="1"/>
  <c r="E169" i="14"/>
  <c r="B328" i="14"/>
  <c r="A329" i="14"/>
  <c r="D328" i="14"/>
  <c r="I169" i="16" l="1"/>
  <c r="C170" i="16" s="1"/>
  <c r="F169" i="16"/>
  <c r="G169" i="16" s="1"/>
  <c r="D330" i="15"/>
  <c r="A331" i="15"/>
  <c r="B330" i="15"/>
  <c r="H169" i="15"/>
  <c r="J169" i="15" s="1"/>
  <c r="E169" i="15"/>
  <c r="D329" i="14"/>
  <c r="B329" i="14"/>
  <c r="A330" i="14"/>
  <c r="I169" i="14"/>
  <c r="C170" i="14" s="1"/>
  <c r="F169" i="14"/>
  <c r="G169" i="14" s="1"/>
  <c r="H170" i="16" l="1"/>
  <c r="J170" i="16" s="1"/>
  <c r="E170" i="16"/>
  <c r="F169" i="15"/>
  <c r="G169" i="15" s="1"/>
  <c r="I169" i="15"/>
  <c r="C170" i="15" s="1"/>
  <c r="B331" i="15"/>
  <c r="A332" i="15"/>
  <c r="D331" i="15"/>
  <c r="E170" i="14"/>
  <c r="H170" i="14"/>
  <c r="J170" i="14" s="1"/>
  <c r="B330" i="14"/>
  <c r="D330" i="14"/>
  <c r="A331" i="14"/>
  <c r="F170" i="16" l="1"/>
  <c r="G170" i="16" s="1"/>
  <c r="I170" i="16"/>
  <c r="C171" i="16" s="1"/>
  <c r="D332" i="15"/>
  <c r="B332" i="15"/>
  <c r="A333" i="15"/>
  <c r="H170" i="15"/>
  <c r="J170" i="15" s="1"/>
  <c r="E170" i="15"/>
  <c r="D331" i="14"/>
  <c r="A332" i="14"/>
  <c r="B331" i="14"/>
  <c r="F170" i="14"/>
  <c r="G170" i="14" s="1"/>
  <c r="I170" i="14"/>
  <c r="C171" i="14" s="1"/>
  <c r="E171" i="16" l="1"/>
  <c r="H171" i="16"/>
  <c r="J171" i="16" s="1"/>
  <c r="I170" i="15"/>
  <c r="C171" i="15" s="1"/>
  <c r="F170" i="15"/>
  <c r="G170" i="15" s="1"/>
  <c r="B333" i="15"/>
  <c r="D333" i="15"/>
  <c r="A334" i="15"/>
  <c r="H171" i="14"/>
  <c r="J171" i="14" s="1"/>
  <c r="E171" i="14"/>
  <c r="B332" i="14"/>
  <c r="A333" i="14"/>
  <c r="D332" i="14"/>
  <c r="I171" i="16" l="1"/>
  <c r="C172" i="16" s="1"/>
  <c r="F171" i="16"/>
  <c r="G171" i="16" s="1"/>
  <c r="D334" i="15"/>
  <c r="B334" i="15"/>
  <c r="A335" i="15"/>
  <c r="H171" i="15"/>
  <c r="J171" i="15" s="1"/>
  <c r="E171" i="15"/>
  <c r="D333" i="14"/>
  <c r="A334" i="14"/>
  <c r="B333" i="14"/>
  <c r="I171" i="14"/>
  <c r="C172" i="14" s="1"/>
  <c r="F171" i="14"/>
  <c r="G171" i="14" s="1"/>
  <c r="E172" i="16" l="1"/>
  <c r="H172" i="16"/>
  <c r="J172" i="16" s="1"/>
  <c r="B335" i="15"/>
  <c r="D335" i="15"/>
  <c r="A336" i="15"/>
  <c r="I171" i="15"/>
  <c r="C172" i="15" s="1"/>
  <c r="F171" i="15"/>
  <c r="G171" i="15" s="1"/>
  <c r="B334" i="14"/>
  <c r="A335" i="14"/>
  <c r="D334" i="14"/>
  <c r="H172" i="14"/>
  <c r="J172" i="14" s="1"/>
  <c r="E172" i="14"/>
  <c r="F172" i="16" l="1"/>
  <c r="G172" i="16" s="1"/>
  <c r="I172" i="16"/>
  <c r="C173" i="16" s="1"/>
  <c r="D336" i="15"/>
  <c r="B336" i="15"/>
  <c r="A337" i="15"/>
  <c r="H172" i="15"/>
  <c r="J172" i="15" s="1"/>
  <c r="E172" i="15"/>
  <c r="F172" i="14"/>
  <c r="G172" i="14" s="1"/>
  <c r="I172" i="14"/>
  <c r="C173" i="14" s="1"/>
  <c r="D335" i="14"/>
  <c r="B335" i="14"/>
  <c r="A336" i="14"/>
  <c r="H173" i="16" l="1"/>
  <c r="J173" i="16" s="1"/>
  <c r="E173" i="16"/>
  <c r="B337" i="15"/>
  <c r="A338" i="15"/>
  <c r="D337" i="15"/>
  <c r="I172" i="15"/>
  <c r="C173" i="15" s="1"/>
  <c r="F172" i="15"/>
  <c r="G172" i="15" s="1"/>
  <c r="H173" i="14"/>
  <c r="J173" i="14" s="1"/>
  <c r="E173" i="14"/>
  <c r="B336" i="14"/>
  <c r="D336" i="14"/>
  <c r="A337" i="14"/>
  <c r="F173" i="16" l="1"/>
  <c r="G173" i="16" s="1"/>
  <c r="I173" i="16"/>
  <c r="C174" i="16" s="1"/>
  <c r="H173" i="15"/>
  <c r="J173" i="15" s="1"/>
  <c r="E173" i="15"/>
  <c r="D338" i="15"/>
  <c r="A339" i="15"/>
  <c r="B338" i="15"/>
  <c r="D337" i="14"/>
  <c r="B337" i="14"/>
  <c r="A338" i="14"/>
  <c r="F173" i="14"/>
  <c r="G173" i="14" s="1"/>
  <c r="I173" i="14"/>
  <c r="C174" i="14" s="1"/>
  <c r="H174" i="16" l="1"/>
  <c r="J174" i="16" s="1"/>
  <c r="E174" i="16"/>
  <c r="B339" i="15"/>
  <c r="A340" i="15"/>
  <c r="D339" i="15"/>
  <c r="I173" i="15"/>
  <c r="C174" i="15" s="1"/>
  <c r="F173" i="15"/>
  <c r="G173" i="15" s="1"/>
  <c r="B338" i="14"/>
  <c r="D338" i="14"/>
  <c r="A339" i="14"/>
  <c r="E174" i="14"/>
  <c r="H174" i="14"/>
  <c r="J174" i="14" s="1"/>
  <c r="I174" i="16" l="1"/>
  <c r="C175" i="16" s="1"/>
  <c r="F174" i="16"/>
  <c r="G174" i="16" s="1"/>
  <c r="H174" i="15"/>
  <c r="J174" i="15" s="1"/>
  <c r="E174" i="15"/>
  <c r="D340" i="15"/>
  <c r="A341" i="15"/>
  <c r="B340" i="15"/>
  <c r="F174" i="14"/>
  <c r="G174" i="14" s="1"/>
  <c r="I174" i="14"/>
  <c r="C175" i="14" s="1"/>
  <c r="D339" i="14"/>
  <c r="B339" i="14"/>
  <c r="A340" i="14"/>
  <c r="H175" i="16" l="1"/>
  <c r="J175" i="16" s="1"/>
  <c r="E175" i="16"/>
  <c r="F174" i="15"/>
  <c r="G174" i="15" s="1"/>
  <c r="I174" i="15"/>
  <c r="C175" i="15" s="1"/>
  <c r="B341" i="15"/>
  <c r="D341" i="15"/>
  <c r="A342" i="15"/>
  <c r="D340" i="14"/>
  <c r="B340" i="14"/>
  <c r="A341" i="14"/>
  <c r="H175" i="14"/>
  <c r="J175" i="14" s="1"/>
  <c r="E175" i="14"/>
  <c r="F175" i="16" l="1"/>
  <c r="G175" i="16" s="1"/>
  <c r="I175" i="16"/>
  <c r="C176" i="16" s="1"/>
  <c r="H175" i="15"/>
  <c r="J175" i="15" s="1"/>
  <c r="E175" i="15"/>
  <c r="D342" i="15"/>
  <c r="A343" i="15"/>
  <c r="B342" i="15"/>
  <c r="I175" i="14"/>
  <c r="C176" i="14" s="1"/>
  <c r="F175" i="14"/>
  <c r="G175" i="14" s="1"/>
  <c r="B341" i="14"/>
  <c r="A342" i="14"/>
  <c r="D341" i="14"/>
  <c r="E176" i="16" l="1"/>
  <c r="H176" i="16"/>
  <c r="J176" i="16" s="1"/>
  <c r="B343" i="15"/>
  <c r="D343" i="15"/>
  <c r="A344" i="15"/>
  <c r="F175" i="15"/>
  <c r="G175" i="15" s="1"/>
  <c r="I175" i="15"/>
  <c r="C176" i="15" s="1"/>
  <c r="D342" i="14"/>
  <c r="A343" i="14"/>
  <c r="B342" i="14"/>
  <c r="H176" i="14"/>
  <c r="J176" i="14" s="1"/>
  <c r="E176" i="14"/>
  <c r="F176" i="16" l="1"/>
  <c r="G176" i="16" s="1"/>
  <c r="I176" i="16"/>
  <c r="C177" i="16" s="1"/>
  <c r="D344" i="15"/>
  <c r="A345" i="15"/>
  <c r="B344" i="15"/>
  <c r="E176" i="15"/>
  <c r="H176" i="15"/>
  <c r="J176" i="15" s="1"/>
  <c r="F176" i="14"/>
  <c r="G176" i="14" s="1"/>
  <c r="I176" i="14"/>
  <c r="C177" i="14" s="1"/>
  <c r="B343" i="14"/>
  <c r="A344" i="14"/>
  <c r="D343" i="14"/>
  <c r="H177" i="16" l="1"/>
  <c r="J177" i="16" s="1"/>
  <c r="E177" i="16"/>
  <c r="I176" i="15"/>
  <c r="C177" i="15" s="1"/>
  <c r="F176" i="15"/>
  <c r="G176" i="15" s="1"/>
  <c r="B345" i="15"/>
  <c r="A346" i="15"/>
  <c r="D345" i="15"/>
  <c r="H177" i="14"/>
  <c r="J177" i="14" s="1"/>
  <c r="E177" i="14"/>
  <c r="D344" i="14"/>
  <c r="A345" i="14"/>
  <c r="B344" i="14"/>
  <c r="I177" i="16" l="1"/>
  <c r="C178" i="16" s="1"/>
  <c r="F177" i="16"/>
  <c r="G177" i="16" s="1"/>
  <c r="D346" i="15"/>
  <c r="A347" i="15"/>
  <c r="B346" i="15"/>
  <c r="H177" i="15"/>
  <c r="J177" i="15" s="1"/>
  <c r="E177" i="15"/>
  <c r="I177" i="14"/>
  <c r="C178" i="14" s="1"/>
  <c r="F177" i="14"/>
  <c r="G177" i="14" s="1"/>
  <c r="B345" i="14"/>
  <c r="A346" i="14"/>
  <c r="D345" i="14"/>
  <c r="H178" i="16" l="1"/>
  <c r="J178" i="16" s="1"/>
  <c r="E178" i="16"/>
  <c r="I177" i="15"/>
  <c r="C178" i="15" s="1"/>
  <c r="F177" i="15"/>
  <c r="G177" i="15" s="1"/>
  <c r="B347" i="15"/>
  <c r="D347" i="15"/>
  <c r="A348" i="15"/>
  <c r="D346" i="14"/>
  <c r="A347" i="14"/>
  <c r="B346" i="14"/>
  <c r="H178" i="14"/>
  <c r="J178" i="14" s="1"/>
  <c r="E178" i="14"/>
  <c r="F178" i="16" l="1"/>
  <c r="G178" i="16" s="1"/>
  <c r="I178" i="16"/>
  <c r="C179" i="16" s="1"/>
  <c r="H178" i="15"/>
  <c r="J178" i="15" s="1"/>
  <c r="E178" i="15"/>
  <c r="D348" i="15"/>
  <c r="A349" i="15"/>
  <c r="B348" i="15"/>
  <c r="I178" i="14"/>
  <c r="C179" i="14" s="1"/>
  <c r="F178" i="14"/>
  <c r="G178" i="14" s="1"/>
  <c r="B347" i="14"/>
  <c r="D347" i="14"/>
  <c r="A348" i="14"/>
  <c r="H179" i="16" l="1"/>
  <c r="J179" i="16" s="1"/>
  <c r="E179" i="16"/>
  <c r="B349" i="15"/>
  <c r="D349" i="15"/>
  <c r="A350" i="15"/>
  <c r="F178" i="15"/>
  <c r="G178" i="15" s="1"/>
  <c r="I178" i="15"/>
  <c r="C179" i="15" s="1"/>
  <c r="H179" i="14"/>
  <c r="J179" i="14" s="1"/>
  <c r="E179" i="14"/>
  <c r="D348" i="14"/>
  <c r="A349" i="14"/>
  <c r="B348" i="14"/>
  <c r="F179" i="16" l="1"/>
  <c r="G179" i="16" s="1"/>
  <c r="I179" i="16"/>
  <c r="C180" i="16" s="1"/>
  <c r="H179" i="15"/>
  <c r="J179" i="15" s="1"/>
  <c r="E179" i="15"/>
  <c r="D350" i="15"/>
  <c r="A351" i="15"/>
  <c r="B350" i="15"/>
  <c r="B349" i="14"/>
  <c r="D349" i="14"/>
  <c r="A350" i="14"/>
  <c r="F179" i="14"/>
  <c r="G179" i="14" s="1"/>
  <c r="I179" i="14"/>
  <c r="C180" i="14" s="1"/>
  <c r="H180" i="16" l="1"/>
  <c r="J180" i="16" s="1"/>
  <c r="E180" i="16"/>
  <c r="B351" i="15"/>
  <c r="D351" i="15"/>
  <c r="A352" i="15"/>
  <c r="F179" i="15"/>
  <c r="G179" i="15" s="1"/>
  <c r="I179" i="15"/>
  <c r="C180" i="15" s="1"/>
  <c r="H180" i="14"/>
  <c r="J180" i="14" s="1"/>
  <c r="E180" i="14"/>
  <c r="D350" i="14"/>
  <c r="A351" i="14"/>
  <c r="B350" i="14"/>
  <c r="F180" i="16" l="1"/>
  <c r="G180" i="16" s="1"/>
  <c r="I180" i="16"/>
  <c r="C181" i="16" s="1"/>
  <c r="H180" i="15"/>
  <c r="J180" i="15" s="1"/>
  <c r="E180" i="15"/>
  <c r="D352" i="15"/>
  <c r="A353" i="15"/>
  <c r="B352" i="15"/>
  <c r="I180" i="14"/>
  <c r="C181" i="14" s="1"/>
  <c r="F180" i="14"/>
  <c r="G180" i="14" s="1"/>
  <c r="B351" i="14"/>
  <c r="D351" i="14"/>
  <c r="A352" i="14"/>
  <c r="H181" i="16" l="1"/>
  <c r="J181" i="16" s="1"/>
  <c r="E181" i="16"/>
  <c r="I180" i="15"/>
  <c r="C181" i="15" s="1"/>
  <c r="F180" i="15"/>
  <c r="G180" i="15" s="1"/>
  <c r="B353" i="15"/>
  <c r="A354" i="15"/>
  <c r="D353" i="15"/>
  <c r="H181" i="14"/>
  <c r="J181" i="14" s="1"/>
  <c r="E181" i="14"/>
  <c r="D352" i="14"/>
  <c r="A353" i="14"/>
  <c r="B352" i="14"/>
  <c r="F181" i="16" l="1"/>
  <c r="G181" i="16" s="1"/>
  <c r="I181" i="16"/>
  <c r="C182" i="16" s="1"/>
  <c r="D354" i="15"/>
  <c r="A355" i="15"/>
  <c r="B354" i="15"/>
  <c r="H181" i="15"/>
  <c r="J181" i="15" s="1"/>
  <c r="E181" i="15"/>
  <c r="B353" i="14"/>
  <c r="A354" i="14"/>
  <c r="D353" i="14"/>
  <c r="I181" i="14"/>
  <c r="C182" i="14" s="1"/>
  <c r="F181" i="14"/>
  <c r="G181" i="14" s="1"/>
  <c r="H182" i="16" l="1"/>
  <c r="J182" i="16" s="1"/>
  <c r="E182" i="16"/>
  <c r="F181" i="15"/>
  <c r="G181" i="15" s="1"/>
  <c r="I181" i="15"/>
  <c r="C182" i="15" s="1"/>
  <c r="B355" i="15"/>
  <c r="D355" i="15"/>
  <c r="A356" i="15"/>
  <c r="D354" i="14"/>
  <c r="A355" i="14"/>
  <c r="B354" i="14"/>
  <c r="H182" i="14"/>
  <c r="J182" i="14" s="1"/>
  <c r="E182" i="14"/>
  <c r="I182" i="16" l="1"/>
  <c r="C183" i="16" s="1"/>
  <c r="F182" i="16"/>
  <c r="G182" i="16" s="1"/>
  <c r="D356" i="15"/>
  <c r="A357" i="15"/>
  <c r="B356" i="15"/>
  <c r="E182" i="15"/>
  <c r="H182" i="15"/>
  <c r="J182" i="15" s="1"/>
  <c r="B355" i="14"/>
  <c r="D355" i="14"/>
  <c r="A356" i="14"/>
  <c r="F182" i="14"/>
  <c r="G182" i="14" s="1"/>
  <c r="I182" i="14"/>
  <c r="C183" i="14" s="1"/>
  <c r="H183" i="16" l="1"/>
  <c r="J183" i="16" s="1"/>
  <c r="E183" i="16"/>
  <c r="B357" i="15"/>
  <c r="D357" i="15"/>
  <c r="A358" i="15"/>
  <c r="F182" i="15"/>
  <c r="G182" i="15" s="1"/>
  <c r="I182" i="15"/>
  <c r="C183" i="15" s="1"/>
  <c r="H183" i="14"/>
  <c r="J183" i="14" s="1"/>
  <c r="E183" i="14"/>
  <c r="D356" i="14"/>
  <c r="A357" i="14"/>
  <c r="B356" i="14"/>
  <c r="I183" i="16" l="1"/>
  <c r="C184" i="16" s="1"/>
  <c r="F183" i="16"/>
  <c r="G183" i="16" s="1"/>
  <c r="D358" i="15"/>
  <c r="A359" i="15"/>
  <c r="B358" i="15"/>
  <c r="E183" i="15"/>
  <c r="H183" i="15"/>
  <c r="J183" i="15" s="1"/>
  <c r="F183" i="14"/>
  <c r="G183" i="14" s="1"/>
  <c r="I183" i="14"/>
  <c r="C184" i="14" s="1"/>
  <c r="B357" i="14"/>
  <c r="D357" i="14"/>
  <c r="A358" i="14"/>
  <c r="H184" i="16" l="1"/>
  <c r="J184" i="16" s="1"/>
  <c r="E184" i="16"/>
  <c r="F183" i="15"/>
  <c r="G183" i="15" s="1"/>
  <c r="I183" i="15"/>
  <c r="C184" i="15" s="1"/>
  <c r="B359" i="15"/>
  <c r="D359" i="15"/>
  <c r="A360" i="15"/>
  <c r="D358" i="14"/>
  <c r="A359" i="14"/>
  <c r="B358" i="14"/>
  <c r="E184" i="14"/>
  <c r="H184" i="14"/>
  <c r="J184" i="14" s="1"/>
  <c r="I184" i="16" l="1"/>
  <c r="C185" i="16" s="1"/>
  <c r="F184" i="16"/>
  <c r="G184" i="16" s="1"/>
  <c r="E184" i="15"/>
  <c r="H184" i="15"/>
  <c r="J184" i="15" s="1"/>
  <c r="D360" i="15"/>
  <c r="A361" i="15"/>
  <c r="B360" i="15"/>
  <c r="I184" i="14"/>
  <c r="C185" i="14" s="1"/>
  <c r="F184" i="14"/>
  <c r="G184" i="14" s="1"/>
  <c r="B359" i="14"/>
  <c r="D359" i="14"/>
  <c r="A360" i="14"/>
  <c r="H185" i="16" l="1"/>
  <c r="J185" i="16" s="1"/>
  <c r="E185" i="16"/>
  <c r="B361" i="15"/>
  <c r="A362" i="15"/>
  <c r="D361" i="15"/>
  <c r="I184" i="15"/>
  <c r="C185" i="15" s="1"/>
  <c r="F184" i="15"/>
  <c r="G184" i="15" s="1"/>
  <c r="D360" i="14"/>
  <c r="A361" i="14"/>
  <c r="B360" i="14"/>
  <c r="H185" i="14"/>
  <c r="J185" i="14" s="1"/>
  <c r="E185" i="14"/>
  <c r="F185" i="16" l="1"/>
  <c r="G185" i="16" s="1"/>
  <c r="I185" i="16"/>
  <c r="C186" i="16" s="1"/>
  <c r="D362" i="15"/>
  <c r="A363" i="15"/>
  <c r="B362" i="15"/>
  <c r="H185" i="15"/>
  <c r="J185" i="15" s="1"/>
  <c r="E185" i="15"/>
  <c r="B361" i="14"/>
  <c r="A362" i="14"/>
  <c r="D361" i="14"/>
  <c r="I185" i="14"/>
  <c r="C186" i="14" s="1"/>
  <c r="F185" i="14"/>
  <c r="G185" i="14" s="1"/>
  <c r="H186" i="16" l="1"/>
  <c r="J186" i="16" s="1"/>
  <c r="E186" i="16"/>
  <c r="I185" i="15"/>
  <c r="C186" i="15" s="1"/>
  <c r="F185" i="15"/>
  <c r="G185" i="15" s="1"/>
  <c r="B363" i="15"/>
  <c r="D363" i="15"/>
  <c r="A364" i="15"/>
  <c r="H186" i="14"/>
  <c r="J186" i="14" s="1"/>
  <c r="E186" i="14"/>
  <c r="D362" i="14"/>
  <c r="A363" i="14"/>
  <c r="B362" i="14"/>
  <c r="I186" i="16" l="1"/>
  <c r="C187" i="16" s="1"/>
  <c r="F186" i="16"/>
  <c r="G186" i="16" s="1"/>
  <c r="D364" i="15"/>
  <c r="A365" i="15"/>
  <c r="B364" i="15"/>
  <c r="H186" i="15"/>
  <c r="J186" i="15" s="1"/>
  <c r="E186" i="15"/>
  <c r="B363" i="14"/>
  <c r="D363" i="14"/>
  <c r="A364" i="14"/>
  <c r="F186" i="14"/>
  <c r="G186" i="14" s="1"/>
  <c r="I186" i="14"/>
  <c r="C187" i="14" s="1"/>
  <c r="H187" i="16" l="1"/>
  <c r="J187" i="16" s="1"/>
  <c r="E187" i="16"/>
  <c r="B365" i="15"/>
  <c r="D365" i="15"/>
  <c r="A366" i="15"/>
  <c r="F186" i="15"/>
  <c r="G186" i="15" s="1"/>
  <c r="I186" i="15"/>
  <c r="C187" i="15" s="1"/>
  <c r="H187" i="14"/>
  <c r="J187" i="14" s="1"/>
  <c r="E187" i="14"/>
  <c r="D364" i="14"/>
  <c r="A365" i="14"/>
  <c r="B364" i="14"/>
  <c r="I187" i="16" l="1"/>
  <c r="C188" i="16" s="1"/>
  <c r="F187" i="16"/>
  <c r="G187" i="16" s="1"/>
  <c r="D366" i="15"/>
  <c r="A367" i="15"/>
  <c r="B366" i="15"/>
  <c r="E187" i="15"/>
  <c r="H187" i="15"/>
  <c r="J187" i="15" s="1"/>
  <c r="B365" i="14"/>
  <c r="D365" i="14"/>
  <c r="A366" i="14"/>
  <c r="F187" i="14"/>
  <c r="G187" i="14" s="1"/>
  <c r="I187" i="14"/>
  <c r="C188" i="14" s="1"/>
  <c r="H188" i="16" l="1"/>
  <c r="J188" i="16" s="1"/>
  <c r="E188" i="16"/>
  <c r="B367" i="15"/>
  <c r="D367" i="15"/>
  <c r="A368" i="15"/>
  <c r="F187" i="15"/>
  <c r="G187" i="15" s="1"/>
  <c r="I187" i="15"/>
  <c r="C188" i="15" s="1"/>
  <c r="H188" i="14"/>
  <c r="J188" i="14" s="1"/>
  <c r="E188" i="14"/>
  <c r="D366" i="14"/>
  <c r="A367" i="14"/>
  <c r="B366" i="14"/>
  <c r="F188" i="16" l="1"/>
  <c r="G188" i="16" s="1"/>
  <c r="I188" i="16"/>
  <c r="C189" i="16" s="1"/>
  <c r="D368" i="15"/>
  <c r="A369" i="15"/>
  <c r="B368" i="15"/>
  <c r="H188" i="15"/>
  <c r="J188" i="15" s="1"/>
  <c r="E188" i="15"/>
  <c r="I188" i="14"/>
  <c r="C189" i="14" s="1"/>
  <c r="F188" i="14"/>
  <c r="G188" i="14" s="1"/>
  <c r="B367" i="14"/>
  <c r="D367" i="14"/>
  <c r="A368" i="14"/>
  <c r="E189" i="16" l="1"/>
  <c r="H189" i="16"/>
  <c r="J189" i="16" s="1"/>
  <c r="B369" i="15"/>
  <c r="A370" i="15"/>
  <c r="D369" i="15"/>
  <c r="I188" i="15"/>
  <c r="C189" i="15" s="1"/>
  <c r="F188" i="15"/>
  <c r="G188" i="15" s="1"/>
  <c r="D368" i="14"/>
  <c r="A369" i="14"/>
  <c r="B368" i="14"/>
  <c r="H189" i="14"/>
  <c r="J189" i="14" s="1"/>
  <c r="E189" i="14"/>
  <c r="F189" i="16" l="1"/>
  <c r="G189" i="16" s="1"/>
  <c r="I189" i="16"/>
  <c r="C190" i="16" s="1"/>
  <c r="H189" i="15"/>
  <c r="J189" i="15" s="1"/>
  <c r="E189" i="15"/>
  <c r="D370" i="15"/>
  <c r="A371" i="15"/>
  <c r="B370" i="15"/>
  <c r="B369" i="14"/>
  <c r="A370" i="14"/>
  <c r="D369" i="14"/>
  <c r="F189" i="14"/>
  <c r="G189" i="14" s="1"/>
  <c r="I189" i="14"/>
  <c r="C190" i="14" s="1"/>
  <c r="E190" i="16" l="1"/>
  <c r="H190" i="16"/>
  <c r="J190" i="16" s="1"/>
  <c r="B371" i="15"/>
  <c r="D371" i="15"/>
  <c r="A372" i="15"/>
  <c r="I189" i="15"/>
  <c r="C190" i="15" s="1"/>
  <c r="F189" i="15"/>
  <c r="G189" i="15" s="1"/>
  <c r="E190" i="14"/>
  <c r="H190" i="14"/>
  <c r="J190" i="14" s="1"/>
  <c r="D370" i="14"/>
  <c r="A371" i="14"/>
  <c r="B370" i="14"/>
  <c r="I190" i="16" l="1"/>
  <c r="C191" i="16" s="1"/>
  <c r="F190" i="16"/>
  <c r="G190" i="16" s="1"/>
  <c r="H190" i="15"/>
  <c r="J190" i="15" s="1"/>
  <c r="E190" i="15"/>
  <c r="D372" i="15"/>
  <c r="A373" i="15"/>
  <c r="B372" i="15"/>
  <c r="B371" i="14"/>
  <c r="D371" i="14"/>
  <c r="A372" i="14"/>
  <c r="F190" i="14"/>
  <c r="G190" i="14" s="1"/>
  <c r="I190" i="14"/>
  <c r="C191" i="14" s="1"/>
  <c r="E191" i="16" l="1"/>
  <c r="H191" i="16"/>
  <c r="J191" i="16" s="1"/>
  <c r="F190" i="15"/>
  <c r="G190" i="15" s="1"/>
  <c r="I190" i="15"/>
  <c r="C191" i="15" s="1"/>
  <c r="B373" i="15"/>
  <c r="D373" i="15"/>
  <c r="H191" i="14"/>
  <c r="J191" i="14" s="1"/>
  <c r="E191" i="14"/>
  <c r="D372" i="14"/>
  <c r="A373" i="14"/>
  <c r="B372" i="14"/>
  <c r="I191" i="16" l="1"/>
  <c r="C192" i="16" s="1"/>
  <c r="F191" i="16"/>
  <c r="G191" i="16" s="1"/>
  <c r="E191" i="15"/>
  <c r="H191" i="15"/>
  <c r="J191" i="15" s="1"/>
  <c r="I191" i="14"/>
  <c r="C192" i="14" s="1"/>
  <c r="F191" i="14"/>
  <c r="G191" i="14" s="1"/>
  <c r="B373" i="14"/>
  <c r="D373" i="14"/>
  <c r="E192" i="16" l="1"/>
  <c r="H192" i="16"/>
  <c r="J192" i="16" s="1"/>
  <c r="F191" i="15"/>
  <c r="G191" i="15" s="1"/>
  <c r="I191" i="15"/>
  <c r="C192" i="15" s="1"/>
  <c r="E192" i="14"/>
  <c r="H192" i="14"/>
  <c r="J192" i="14" s="1"/>
  <c r="F192" i="16" l="1"/>
  <c r="G192" i="16" s="1"/>
  <c r="I192" i="16"/>
  <c r="C193" i="16" s="1"/>
  <c r="E192" i="15"/>
  <c r="H192" i="15"/>
  <c r="J192" i="15" s="1"/>
  <c r="F192" i="14"/>
  <c r="G192" i="14" s="1"/>
  <c r="I192" i="14"/>
  <c r="C193" i="14" s="1"/>
  <c r="H193" i="16" l="1"/>
  <c r="J193" i="16" s="1"/>
  <c r="E193" i="16"/>
  <c r="I192" i="15"/>
  <c r="C193" i="15" s="1"/>
  <c r="F192" i="15"/>
  <c r="G192" i="15" s="1"/>
  <c r="H193" i="14"/>
  <c r="J193" i="14" s="1"/>
  <c r="E193" i="14"/>
  <c r="F193" i="16" l="1"/>
  <c r="G193" i="16" s="1"/>
  <c r="I193" i="16"/>
  <c r="C194" i="16" s="1"/>
  <c r="H193" i="15"/>
  <c r="J193" i="15" s="1"/>
  <c r="E193" i="15"/>
  <c r="I193" i="14"/>
  <c r="C194" i="14" s="1"/>
  <c r="F193" i="14"/>
  <c r="G193" i="14" s="1"/>
  <c r="H194" i="16" l="1"/>
  <c r="J194" i="16" s="1"/>
  <c r="E194" i="16"/>
  <c r="I193" i="15"/>
  <c r="C194" i="15" s="1"/>
  <c r="F193" i="15"/>
  <c r="G193" i="15" s="1"/>
  <c r="H194" i="14"/>
  <c r="J194" i="14" s="1"/>
  <c r="E194" i="14"/>
  <c r="I194" i="16" l="1"/>
  <c r="C195" i="16" s="1"/>
  <c r="F194" i="16"/>
  <c r="G194" i="16" s="1"/>
  <c r="E194" i="15"/>
  <c r="H194" i="15"/>
  <c r="J194" i="15" s="1"/>
  <c r="F194" i="14"/>
  <c r="G194" i="14" s="1"/>
  <c r="I194" i="14"/>
  <c r="C195" i="14" s="1"/>
  <c r="H195" i="16" l="1"/>
  <c r="J195" i="16" s="1"/>
  <c r="E195" i="16"/>
  <c r="F194" i="15"/>
  <c r="G194" i="15" s="1"/>
  <c r="I194" i="15"/>
  <c r="C195" i="15" s="1"/>
  <c r="H195" i="14"/>
  <c r="J195" i="14" s="1"/>
  <c r="E195" i="14"/>
  <c r="F195" i="16" l="1"/>
  <c r="G195" i="16" s="1"/>
  <c r="I195" i="16"/>
  <c r="C196" i="16" s="1"/>
  <c r="H195" i="15"/>
  <c r="J195" i="15" s="1"/>
  <c r="E195" i="15"/>
  <c r="F195" i="14"/>
  <c r="G195" i="14" s="1"/>
  <c r="I195" i="14"/>
  <c r="C196" i="14" s="1"/>
  <c r="E196" i="16" l="1"/>
  <c r="H196" i="16"/>
  <c r="J196" i="16" s="1"/>
  <c r="I195" i="15"/>
  <c r="C196" i="15" s="1"/>
  <c r="F195" i="15"/>
  <c r="G195" i="15" s="1"/>
  <c r="H196" i="14"/>
  <c r="J196" i="14" s="1"/>
  <c r="E196" i="14"/>
  <c r="F196" i="16" l="1"/>
  <c r="G196" i="16" s="1"/>
  <c r="I196" i="16"/>
  <c r="C197" i="16" s="1"/>
  <c r="E196" i="15"/>
  <c r="H196" i="15"/>
  <c r="J196" i="15" s="1"/>
  <c r="I196" i="14"/>
  <c r="C197" i="14" s="1"/>
  <c r="F196" i="14"/>
  <c r="G196" i="14" s="1"/>
  <c r="H197" i="16" l="1"/>
  <c r="J197" i="16" s="1"/>
  <c r="E197" i="16"/>
  <c r="I196" i="15"/>
  <c r="C197" i="15" s="1"/>
  <c r="F196" i="15"/>
  <c r="G196" i="15" s="1"/>
  <c r="H197" i="14"/>
  <c r="J197" i="14" s="1"/>
  <c r="E197" i="14"/>
  <c r="F197" i="16" l="1"/>
  <c r="G197" i="16" s="1"/>
  <c r="I197" i="16"/>
  <c r="C198" i="16" s="1"/>
  <c r="H197" i="15"/>
  <c r="J197" i="15" s="1"/>
  <c r="E197" i="15"/>
  <c r="F197" i="14"/>
  <c r="G197" i="14" s="1"/>
  <c r="I197" i="14"/>
  <c r="C198" i="14" s="1"/>
  <c r="E198" i="16" l="1"/>
  <c r="H198" i="16"/>
  <c r="J198" i="16" s="1"/>
  <c r="I197" i="15"/>
  <c r="C198" i="15" s="1"/>
  <c r="F197" i="15"/>
  <c r="G197" i="15" s="1"/>
  <c r="E198" i="14"/>
  <c r="H198" i="14"/>
  <c r="J198" i="14" s="1"/>
  <c r="I198" i="16" l="1"/>
  <c r="C199" i="16" s="1"/>
  <c r="F198" i="16"/>
  <c r="G198" i="16" s="1"/>
  <c r="H198" i="15"/>
  <c r="J198" i="15" s="1"/>
  <c r="E198" i="15"/>
  <c r="F198" i="14"/>
  <c r="G198" i="14" s="1"/>
  <c r="I198" i="14"/>
  <c r="C199" i="14" s="1"/>
  <c r="H199" i="16" l="1"/>
  <c r="J199" i="16" s="1"/>
  <c r="E199" i="16"/>
  <c r="F198" i="15"/>
  <c r="G198" i="15" s="1"/>
  <c r="I198" i="15"/>
  <c r="C199" i="15" s="1"/>
  <c r="H199" i="14"/>
  <c r="J199" i="14" s="1"/>
  <c r="E199" i="14"/>
  <c r="I199" i="16" l="1"/>
  <c r="C200" i="16" s="1"/>
  <c r="F199" i="16"/>
  <c r="G199" i="16" s="1"/>
  <c r="E199" i="15"/>
  <c r="H199" i="15"/>
  <c r="J199" i="15" s="1"/>
  <c r="I199" i="14"/>
  <c r="C200" i="14" s="1"/>
  <c r="F199" i="14"/>
  <c r="G199" i="14" s="1"/>
  <c r="H200" i="16" l="1"/>
  <c r="J200" i="16" s="1"/>
  <c r="E200" i="16"/>
  <c r="F199" i="15"/>
  <c r="G199" i="15" s="1"/>
  <c r="I199" i="15"/>
  <c r="C200" i="15" s="1"/>
  <c r="H200" i="14"/>
  <c r="J200" i="14" s="1"/>
  <c r="E200" i="14"/>
  <c r="F200" i="16" l="1"/>
  <c r="G200" i="16" s="1"/>
  <c r="I200" i="16"/>
  <c r="C201" i="16" s="1"/>
  <c r="H200" i="15"/>
  <c r="J200" i="15" s="1"/>
  <c r="E200" i="15"/>
  <c r="F200" i="14"/>
  <c r="G200" i="14" s="1"/>
  <c r="I200" i="14"/>
  <c r="C201" i="14" s="1"/>
  <c r="H201" i="16" l="1"/>
  <c r="J201" i="16" s="1"/>
  <c r="E201" i="16"/>
  <c r="I200" i="15"/>
  <c r="C201" i="15" s="1"/>
  <c r="F200" i="15"/>
  <c r="G200" i="15" s="1"/>
  <c r="H201" i="14"/>
  <c r="J201" i="14" s="1"/>
  <c r="E201" i="14"/>
  <c r="I201" i="16" l="1"/>
  <c r="C202" i="16" s="1"/>
  <c r="F201" i="16"/>
  <c r="G201" i="16" s="1"/>
  <c r="H201" i="15"/>
  <c r="J201" i="15" s="1"/>
  <c r="E201" i="15"/>
  <c r="F201" i="14"/>
  <c r="G201" i="14" s="1"/>
  <c r="I201" i="14"/>
  <c r="C202" i="14" s="1"/>
  <c r="H202" i="16" l="1"/>
  <c r="J202" i="16" s="1"/>
  <c r="E202" i="16"/>
  <c r="F201" i="15"/>
  <c r="G201" i="15" s="1"/>
  <c r="I201" i="15"/>
  <c r="C202" i="15" s="1"/>
  <c r="E202" i="14"/>
  <c r="H202" i="14"/>
  <c r="J202" i="14" s="1"/>
  <c r="I202" i="16" l="1"/>
  <c r="C203" i="16" s="1"/>
  <c r="F202" i="16"/>
  <c r="G202" i="16" s="1"/>
  <c r="E202" i="15"/>
  <c r="H202" i="15"/>
  <c r="J202" i="15" s="1"/>
  <c r="F202" i="14"/>
  <c r="G202" i="14" s="1"/>
  <c r="I202" i="14"/>
  <c r="C203" i="14" s="1"/>
  <c r="E203" i="16" l="1"/>
  <c r="H203" i="16"/>
  <c r="J203" i="16" s="1"/>
  <c r="F202" i="15"/>
  <c r="G202" i="15" s="1"/>
  <c r="I202" i="15"/>
  <c r="C203" i="15" s="1"/>
  <c r="H203" i="14"/>
  <c r="J203" i="14" s="1"/>
  <c r="E203" i="14"/>
  <c r="F203" i="16" l="1"/>
  <c r="G203" i="16" s="1"/>
  <c r="I203" i="16"/>
  <c r="C204" i="16" s="1"/>
  <c r="H203" i="15"/>
  <c r="J203" i="15" s="1"/>
  <c r="E203" i="15"/>
  <c r="I203" i="14"/>
  <c r="C204" i="14" s="1"/>
  <c r="F203" i="14"/>
  <c r="G203" i="14" s="1"/>
  <c r="E204" i="16" l="1"/>
  <c r="H204" i="16"/>
  <c r="J204" i="16" s="1"/>
  <c r="F203" i="15"/>
  <c r="G203" i="15" s="1"/>
  <c r="I203" i="15"/>
  <c r="C204" i="15" s="1"/>
  <c r="H204" i="14"/>
  <c r="J204" i="14" s="1"/>
  <c r="E204" i="14"/>
  <c r="I204" i="16" l="1"/>
  <c r="C205" i="16" s="1"/>
  <c r="F204" i="16"/>
  <c r="G204" i="16" s="1"/>
  <c r="H204" i="15"/>
  <c r="J204" i="15" s="1"/>
  <c r="E204" i="15"/>
  <c r="I204" i="14"/>
  <c r="C205" i="14" s="1"/>
  <c r="F204" i="14"/>
  <c r="G204" i="14" s="1"/>
  <c r="H205" i="16" l="1"/>
  <c r="J205" i="16" s="1"/>
  <c r="E205" i="16"/>
  <c r="I204" i="15"/>
  <c r="C205" i="15" s="1"/>
  <c r="F204" i="15"/>
  <c r="G204" i="15" s="1"/>
  <c r="H205" i="14"/>
  <c r="J205" i="14" s="1"/>
  <c r="E205" i="14"/>
  <c r="F205" i="16" l="1"/>
  <c r="G205" i="16" s="1"/>
  <c r="I205" i="16"/>
  <c r="C206" i="16" s="1"/>
  <c r="H205" i="15"/>
  <c r="J205" i="15" s="1"/>
  <c r="E205" i="15"/>
  <c r="I205" i="14"/>
  <c r="C206" i="14" s="1"/>
  <c r="F205" i="14"/>
  <c r="G205" i="14" s="1"/>
  <c r="E206" i="16" l="1"/>
  <c r="H206" i="16"/>
  <c r="J206" i="16" s="1"/>
  <c r="I205" i="15"/>
  <c r="C206" i="15" s="1"/>
  <c r="F205" i="15"/>
  <c r="G205" i="15" s="1"/>
  <c r="H206" i="14"/>
  <c r="J206" i="14" s="1"/>
  <c r="E206" i="14"/>
  <c r="I206" i="16" l="1"/>
  <c r="C207" i="16" s="1"/>
  <c r="F206" i="16"/>
  <c r="G206" i="16" s="1"/>
  <c r="H206" i="15"/>
  <c r="J206" i="15" s="1"/>
  <c r="E206" i="15"/>
  <c r="I206" i="14"/>
  <c r="C207" i="14" s="1"/>
  <c r="F206" i="14"/>
  <c r="G206" i="14" s="1"/>
  <c r="H207" i="16" l="1"/>
  <c r="J207" i="16" s="1"/>
  <c r="E207" i="16"/>
  <c r="F206" i="15"/>
  <c r="G206" i="15" s="1"/>
  <c r="I206" i="15"/>
  <c r="C207" i="15" s="1"/>
  <c r="H207" i="14"/>
  <c r="J207" i="14" s="1"/>
  <c r="E207" i="14"/>
  <c r="I207" i="16" l="1"/>
  <c r="C208" i="16" s="1"/>
  <c r="F207" i="16"/>
  <c r="G207" i="16" s="1"/>
  <c r="H207" i="15"/>
  <c r="J207" i="15" s="1"/>
  <c r="E207" i="15"/>
  <c r="I207" i="14"/>
  <c r="C208" i="14" s="1"/>
  <c r="F207" i="14"/>
  <c r="G207" i="14" s="1"/>
  <c r="E208" i="16" l="1"/>
  <c r="H208" i="16"/>
  <c r="J208" i="16" s="1"/>
  <c r="F207" i="15"/>
  <c r="G207" i="15" s="1"/>
  <c r="I207" i="15"/>
  <c r="C208" i="15" s="1"/>
  <c r="H208" i="14"/>
  <c r="J208" i="14" s="1"/>
  <c r="E208" i="14"/>
  <c r="F208" i="16" l="1"/>
  <c r="G208" i="16" s="1"/>
  <c r="I208" i="16"/>
  <c r="C209" i="16" s="1"/>
  <c r="H208" i="15"/>
  <c r="J208" i="15" s="1"/>
  <c r="E208" i="15"/>
  <c r="F208" i="14"/>
  <c r="G208" i="14" s="1"/>
  <c r="I208" i="14"/>
  <c r="C209" i="14" s="1"/>
  <c r="H209" i="16" l="1"/>
  <c r="J209" i="16" s="1"/>
  <c r="E209" i="16"/>
  <c r="F208" i="15"/>
  <c r="G208" i="15" s="1"/>
  <c r="I208" i="15"/>
  <c r="C209" i="15" s="1"/>
  <c r="H209" i="14"/>
  <c r="J209" i="14" s="1"/>
  <c r="E209" i="14"/>
  <c r="F209" i="16" l="1"/>
  <c r="G209" i="16" s="1"/>
  <c r="I209" i="16"/>
  <c r="C210" i="16" s="1"/>
  <c r="H209" i="15"/>
  <c r="J209" i="15" s="1"/>
  <c r="E209" i="15"/>
  <c r="F209" i="14"/>
  <c r="G209" i="14" s="1"/>
  <c r="I209" i="14"/>
  <c r="C210" i="14" s="1"/>
  <c r="H210" i="16" l="1"/>
  <c r="J210" i="16" s="1"/>
  <c r="E210" i="16"/>
  <c r="F209" i="15"/>
  <c r="G209" i="15" s="1"/>
  <c r="I209" i="15"/>
  <c r="C210" i="15" s="1"/>
  <c r="E210" i="14"/>
  <c r="H210" i="14"/>
  <c r="J210" i="14" s="1"/>
  <c r="F210" i="16" l="1"/>
  <c r="G210" i="16" s="1"/>
  <c r="I210" i="16"/>
  <c r="C211" i="16" s="1"/>
  <c r="H210" i="15"/>
  <c r="J210" i="15" s="1"/>
  <c r="E210" i="15"/>
  <c r="F210" i="14"/>
  <c r="G210" i="14" s="1"/>
  <c r="I210" i="14"/>
  <c r="C211" i="14" s="1"/>
  <c r="H211" i="16" l="1"/>
  <c r="J211" i="16" s="1"/>
  <c r="E211" i="16"/>
  <c r="F210" i="15"/>
  <c r="G210" i="15" s="1"/>
  <c r="I210" i="15"/>
  <c r="C211" i="15" s="1"/>
  <c r="H211" i="14"/>
  <c r="J211" i="14" s="1"/>
  <c r="E211" i="14"/>
  <c r="I211" i="16" l="1"/>
  <c r="C212" i="16" s="1"/>
  <c r="F211" i="16"/>
  <c r="G211" i="16" s="1"/>
  <c r="E211" i="15"/>
  <c r="H211" i="15"/>
  <c r="J211" i="15" s="1"/>
  <c r="I211" i="14"/>
  <c r="C212" i="14" s="1"/>
  <c r="F211" i="14"/>
  <c r="G211" i="14" s="1"/>
  <c r="H212" i="16" l="1"/>
  <c r="J212" i="16" s="1"/>
  <c r="E212" i="16"/>
  <c r="F211" i="15"/>
  <c r="G211" i="15" s="1"/>
  <c r="I211" i="15"/>
  <c r="C212" i="15" s="1"/>
  <c r="E212" i="14"/>
  <c r="H212" i="14"/>
  <c r="J212" i="14" s="1"/>
  <c r="F212" i="16" l="1"/>
  <c r="G212" i="16" s="1"/>
  <c r="I212" i="16"/>
  <c r="C213" i="16" s="1"/>
  <c r="H212" i="15"/>
  <c r="J212" i="15" s="1"/>
  <c r="E212" i="15"/>
  <c r="F212" i="14"/>
  <c r="G212" i="14" s="1"/>
  <c r="I212" i="14"/>
  <c r="C213" i="14" s="1"/>
  <c r="H213" i="16" l="1"/>
  <c r="J213" i="16" s="1"/>
  <c r="E213" i="16"/>
  <c r="I212" i="15"/>
  <c r="C213" i="15" s="1"/>
  <c r="F212" i="15"/>
  <c r="G212" i="15" s="1"/>
  <c r="H213" i="14"/>
  <c r="J213" i="14" s="1"/>
  <c r="E213" i="14"/>
  <c r="F213" i="16" l="1"/>
  <c r="G213" i="16" s="1"/>
  <c r="I213" i="16"/>
  <c r="C214" i="16" s="1"/>
  <c r="H213" i="15"/>
  <c r="J213" i="15" s="1"/>
  <c r="E213" i="15"/>
  <c r="I213" i="14"/>
  <c r="C214" i="14" s="1"/>
  <c r="F213" i="14"/>
  <c r="G213" i="14" s="1"/>
  <c r="H214" i="16" l="1"/>
  <c r="J214" i="16" s="1"/>
  <c r="E214" i="16"/>
  <c r="I213" i="15"/>
  <c r="C214" i="15" s="1"/>
  <c r="F213" i="15"/>
  <c r="G213" i="15" s="1"/>
  <c r="H214" i="14"/>
  <c r="J214" i="14" s="1"/>
  <c r="E214" i="14"/>
  <c r="I214" i="16" l="1"/>
  <c r="C215" i="16" s="1"/>
  <c r="F214" i="16"/>
  <c r="G214" i="16" s="1"/>
  <c r="H214" i="15"/>
  <c r="J214" i="15" s="1"/>
  <c r="E214" i="15"/>
  <c r="F214" i="14"/>
  <c r="G214" i="14" s="1"/>
  <c r="I214" i="14"/>
  <c r="C215" i="14" s="1"/>
  <c r="E215" i="16" l="1"/>
  <c r="H215" i="16"/>
  <c r="J215" i="16" s="1"/>
  <c r="F214" i="15"/>
  <c r="G214" i="15" s="1"/>
  <c r="I214" i="15"/>
  <c r="C215" i="15" s="1"/>
  <c r="H215" i="14"/>
  <c r="J215" i="14" s="1"/>
  <c r="E215" i="14"/>
  <c r="I215" i="16" l="1"/>
  <c r="C216" i="16" s="1"/>
  <c r="F215" i="16"/>
  <c r="G215" i="16" s="1"/>
  <c r="E215" i="15"/>
  <c r="H215" i="15"/>
  <c r="J215" i="15" s="1"/>
  <c r="F215" i="14"/>
  <c r="G215" i="14" s="1"/>
  <c r="I215" i="14"/>
  <c r="C216" i="14" s="1"/>
  <c r="H216" i="16" l="1"/>
  <c r="J216" i="16" s="1"/>
  <c r="E216" i="16"/>
  <c r="I215" i="15"/>
  <c r="C216" i="15" s="1"/>
  <c r="F215" i="15"/>
  <c r="G215" i="15" s="1"/>
  <c r="H216" i="14"/>
  <c r="J216" i="14" s="1"/>
  <c r="E216" i="14"/>
  <c r="F216" i="16" l="1"/>
  <c r="G216" i="16" s="1"/>
  <c r="I216" i="16"/>
  <c r="C217" i="16" s="1"/>
  <c r="H216" i="15"/>
  <c r="J216" i="15" s="1"/>
  <c r="E216" i="15"/>
  <c r="I216" i="14"/>
  <c r="C217" i="14" s="1"/>
  <c r="F216" i="14"/>
  <c r="G216" i="14" s="1"/>
  <c r="E217" i="16" l="1"/>
  <c r="H217" i="16"/>
  <c r="J217" i="16" s="1"/>
  <c r="F216" i="15"/>
  <c r="G216" i="15" s="1"/>
  <c r="I216" i="15"/>
  <c r="C217" i="15" s="1"/>
  <c r="H217" i="14"/>
  <c r="J217" i="14" s="1"/>
  <c r="E217" i="14"/>
  <c r="F217" i="16" l="1"/>
  <c r="G217" i="16" s="1"/>
  <c r="I217" i="16"/>
  <c r="C218" i="16" s="1"/>
  <c r="E217" i="15"/>
  <c r="H217" i="15"/>
  <c r="J217" i="15" s="1"/>
  <c r="I217" i="14"/>
  <c r="C218" i="14" s="1"/>
  <c r="F217" i="14"/>
  <c r="G217" i="14" s="1"/>
  <c r="H218" i="16" l="1"/>
  <c r="J218" i="16" s="1"/>
  <c r="E218" i="16"/>
  <c r="F217" i="15"/>
  <c r="G217" i="15" s="1"/>
  <c r="I217" i="15"/>
  <c r="C218" i="15" s="1"/>
  <c r="H218" i="14"/>
  <c r="J218" i="14" s="1"/>
  <c r="E218" i="14"/>
  <c r="F218" i="16" l="1"/>
  <c r="G218" i="16" s="1"/>
  <c r="I218" i="16"/>
  <c r="C219" i="16" s="1"/>
  <c r="H218" i="15"/>
  <c r="J218" i="15" s="1"/>
  <c r="E218" i="15"/>
  <c r="F218" i="14"/>
  <c r="G218" i="14" s="1"/>
  <c r="I218" i="14"/>
  <c r="C219" i="14" s="1"/>
  <c r="H219" i="16" l="1"/>
  <c r="J219" i="16" s="1"/>
  <c r="E219" i="16"/>
  <c r="F218" i="15"/>
  <c r="G218" i="15" s="1"/>
  <c r="I218" i="15"/>
  <c r="C219" i="15" s="1"/>
  <c r="H219" i="14"/>
  <c r="J219" i="14" s="1"/>
  <c r="E219" i="14"/>
  <c r="I219" i="16" l="1"/>
  <c r="C220" i="16" s="1"/>
  <c r="F219" i="16"/>
  <c r="G219" i="16" s="1"/>
  <c r="E219" i="15"/>
  <c r="H219" i="15"/>
  <c r="J219" i="15" s="1"/>
  <c r="F219" i="14"/>
  <c r="G219" i="14" s="1"/>
  <c r="I219" i="14"/>
  <c r="C220" i="14" s="1"/>
  <c r="H220" i="16" l="1"/>
  <c r="J220" i="16" s="1"/>
  <c r="E220" i="16"/>
  <c r="F219" i="15"/>
  <c r="G219" i="15" s="1"/>
  <c r="I219" i="15"/>
  <c r="C220" i="15" s="1"/>
  <c r="H220" i="14"/>
  <c r="J220" i="14" s="1"/>
  <c r="E220" i="14"/>
  <c r="F220" i="16" l="1"/>
  <c r="G220" i="16" s="1"/>
  <c r="I220" i="16"/>
  <c r="C221" i="16" s="1"/>
  <c r="H220" i="15"/>
  <c r="J220" i="15" s="1"/>
  <c r="E220" i="15"/>
  <c r="I220" i="14"/>
  <c r="C221" i="14" s="1"/>
  <c r="F220" i="14"/>
  <c r="G220" i="14" s="1"/>
  <c r="H221" i="16" l="1"/>
  <c r="J221" i="16" s="1"/>
  <c r="E221" i="16"/>
  <c r="I220" i="15"/>
  <c r="C221" i="15" s="1"/>
  <c r="F220" i="15"/>
  <c r="G220" i="15" s="1"/>
  <c r="H221" i="14"/>
  <c r="J221" i="14" s="1"/>
  <c r="E221" i="14"/>
  <c r="I221" i="16" l="1"/>
  <c r="C222" i="16" s="1"/>
  <c r="F221" i="16"/>
  <c r="G221" i="16" s="1"/>
  <c r="H221" i="15"/>
  <c r="J221" i="15" s="1"/>
  <c r="E221" i="15"/>
  <c r="F221" i="14"/>
  <c r="G221" i="14" s="1"/>
  <c r="I221" i="14"/>
  <c r="C222" i="14" s="1"/>
  <c r="H222" i="16" l="1"/>
  <c r="J222" i="16" s="1"/>
  <c r="E222" i="16"/>
  <c r="I221" i="15"/>
  <c r="C222" i="15" s="1"/>
  <c r="F221" i="15"/>
  <c r="G221" i="15" s="1"/>
  <c r="H222" i="14"/>
  <c r="J222" i="14" s="1"/>
  <c r="E222" i="14"/>
  <c r="I222" i="16" l="1"/>
  <c r="C223" i="16" s="1"/>
  <c r="F222" i="16"/>
  <c r="G222" i="16" s="1"/>
  <c r="E222" i="15"/>
  <c r="H222" i="15"/>
  <c r="J222" i="15" s="1"/>
  <c r="F222" i="14"/>
  <c r="G222" i="14" s="1"/>
  <c r="I222" i="14"/>
  <c r="C223" i="14" s="1"/>
  <c r="H223" i="16" l="1"/>
  <c r="J223" i="16" s="1"/>
  <c r="E223" i="16"/>
  <c r="F222" i="15"/>
  <c r="G222" i="15" s="1"/>
  <c r="I222" i="15"/>
  <c r="C223" i="15" s="1"/>
  <c r="H223" i="14"/>
  <c r="J223" i="14" s="1"/>
  <c r="E223" i="14"/>
  <c r="F223" i="16" l="1"/>
  <c r="G223" i="16" s="1"/>
  <c r="I223" i="16"/>
  <c r="C224" i="16" s="1"/>
  <c r="H223" i="15"/>
  <c r="J223" i="15" s="1"/>
  <c r="E223" i="15"/>
  <c r="I223" i="14"/>
  <c r="C224" i="14" s="1"/>
  <c r="F223" i="14"/>
  <c r="G223" i="14" s="1"/>
  <c r="E224" i="16" l="1"/>
  <c r="H224" i="16"/>
  <c r="J224" i="16" s="1"/>
  <c r="F223" i="15"/>
  <c r="G223" i="15" s="1"/>
  <c r="I223" i="15"/>
  <c r="C224" i="15" s="1"/>
  <c r="H224" i="14"/>
  <c r="J224" i="14" s="1"/>
  <c r="E224" i="14"/>
  <c r="F224" i="16" l="1"/>
  <c r="G224" i="16" s="1"/>
  <c r="I224" i="16"/>
  <c r="C225" i="16" s="1"/>
  <c r="H224" i="15"/>
  <c r="J224" i="15" s="1"/>
  <c r="E224" i="15"/>
  <c r="I224" i="14"/>
  <c r="C225" i="14" s="1"/>
  <c r="F224" i="14"/>
  <c r="G224" i="14" s="1"/>
  <c r="H225" i="16" l="1"/>
  <c r="J225" i="16" s="1"/>
  <c r="E225" i="16"/>
  <c r="F224" i="15"/>
  <c r="G224" i="15" s="1"/>
  <c r="I224" i="15"/>
  <c r="C225" i="15" s="1"/>
  <c r="H225" i="14"/>
  <c r="J225" i="14" s="1"/>
  <c r="E225" i="14"/>
  <c r="F225" i="16" l="1"/>
  <c r="G225" i="16" s="1"/>
  <c r="I225" i="16"/>
  <c r="C226" i="16" s="1"/>
  <c r="H225" i="15"/>
  <c r="J225" i="15" s="1"/>
  <c r="E225" i="15"/>
  <c r="F225" i="14"/>
  <c r="G225" i="14" s="1"/>
  <c r="I225" i="14"/>
  <c r="C226" i="14" s="1"/>
  <c r="H226" i="16" l="1"/>
  <c r="J226" i="16" s="1"/>
  <c r="E226" i="16"/>
  <c r="I225" i="15"/>
  <c r="C226" i="15" s="1"/>
  <c r="F225" i="15"/>
  <c r="G225" i="15" s="1"/>
  <c r="E226" i="14"/>
  <c r="H226" i="14"/>
  <c r="J226" i="14" s="1"/>
  <c r="I226" i="16" l="1"/>
  <c r="C227" i="16" s="1"/>
  <c r="F226" i="16"/>
  <c r="G226" i="16" s="1"/>
  <c r="H226" i="15"/>
  <c r="J226" i="15" s="1"/>
  <c r="E226" i="15"/>
  <c r="F226" i="14"/>
  <c r="G226" i="14" s="1"/>
  <c r="I226" i="14"/>
  <c r="C227" i="14" s="1"/>
  <c r="E227" i="16" l="1"/>
  <c r="H227" i="16"/>
  <c r="J227" i="16" s="1"/>
  <c r="I226" i="15"/>
  <c r="C227" i="15" s="1"/>
  <c r="F226" i="15"/>
  <c r="G226" i="15" s="1"/>
  <c r="H227" i="14"/>
  <c r="J227" i="14" s="1"/>
  <c r="E227" i="14"/>
  <c r="F227" i="16" l="1"/>
  <c r="G227" i="16" s="1"/>
  <c r="I227" i="16"/>
  <c r="C228" i="16" s="1"/>
  <c r="E227" i="15"/>
  <c r="H227" i="15"/>
  <c r="J227" i="15" s="1"/>
  <c r="I227" i="14"/>
  <c r="C228" i="14" s="1"/>
  <c r="F227" i="14"/>
  <c r="G227" i="14" s="1"/>
  <c r="E228" i="16" l="1"/>
  <c r="H228" i="16"/>
  <c r="J228" i="16" s="1"/>
  <c r="F227" i="15"/>
  <c r="G227" i="15" s="1"/>
  <c r="I227" i="15"/>
  <c r="C228" i="15" s="1"/>
  <c r="H228" i="14"/>
  <c r="J228" i="14" s="1"/>
  <c r="E228" i="14"/>
  <c r="F228" i="16" l="1"/>
  <c r="G228" i="16" s="1"/>
  <c r="I228" i="16"/>
  <c r="C229" i="16" s="1"/>
  <c r="H228" i="15"/>
  <c r="J228" i="15" s="1"/>
  <c r="E228" i="15"/>
  <c r="F228" i="14"/>
  <c r="G228" i="14" s="1"/>
  <c r="I228" i="14"/>
  <c r="C229" i="14" s="1"/>
  <c r="H229" i="16" l="1"/>
  <c r="J229" i="16" s="1"/>
  <c r="E229" i="16"/>
  <c r="I228" i="15"/>
  <c r="C229" i="15" s="1"/>
  <c r="F228" i="15"/>
  <c r="G228" i="15" s="1"/>
  <c r="H229" i="14"/>
  <c r="J229" i="14" s="1"/>
  <c r="E229" i="14"/>
  <c r="F229" i="16" l="1"/>
  <c r="G229" i="16" s="1"/>
  <c r="I229" i="16"/>
  <c r="C230" i="16" s="1"/>
  <c r="E229" i="15"/>
  <c r="H229" i="15"/>
  <c r="J229" i="15" s="1"/>
  <c r="F229" i="14"/>
  <c r="G229" i="14" s="1"/>
  <c r="I229" i="14"/>
  <c r="C230" i="14" s="1"/>
  <c r="H230" i="16" l="1"/>
  <c r="J230" i="16" s="1"/>
  <c r="E230" i="16"/>
  <c r="I229" i="15"/>
  <c r="C230" i="15" s="1"/>
  <c r="F229" i="15"/>
  <c r="G229" i="15" s="1"/>
  <c r="E230" i="14"/>
  <c r="H230" i="14"/>
  <c r="J230" i="14" s="1"/>
  <c r="I230" i="16" l="1"/>
  <c r="C231" i="16" s="1"/>
  <c r="F230" i="16"/>
  <c r="G230" i="16" s="1"/>
  <c r="H230" i="15"/>
  <c r="J230" i="15" s="1"/>
  <c r="E230" i="15"/>
  <c r="F230" i="14"/>
  <c r="G230" i="14" s="1"/>
  <c r="I230" i="14"/>
  <c r="C231" i="14" s="1"/>
  <c r="H231" i="16" l="1"/>
  <c r="J231" i="16" s="1"/>
  <c r="E231" i="16"/>
  <c r="F230" i="15"/>
  <c r="G230" i="15" s="1"/>
  <c r="I230" i="15"/>
  <c r="C231" i="15" s="1"/>
  <c r="H231" i="14"/>
  <c r="J231" i="14" s="1"/>
  <c r="E231" i="14"/>
  <c r="I231" i="16" l="1"/>
  <c r="C232" i="16" s="1"/>
  <c r="F231" i="16"/>
  <c r="G231" i="16" s="1"/>
  <c r="E231" i="15"/>
  <c r="H231" i="15"/>
  <c r="J231" i="15" s="1"/>
  <c r="I231" i="14"/>
  <c r="C232" i="14" s="1"/>
  <c r="F231" i="14"/>
  <c r="G231" i="14" s="1"/>
  <c r="H232" i="16" l="1"/>
  <c r="J232" i="16" s="1"/>
  <c r="E232" i="16"/>
  <c r="F231" i="15"/>
  <c r="G231" i="15" s="1"/>
  <c r="I231" i="15"/>
  <c r="C232" i="15" s="1"/>
  <c r="H232" i="14"/>
  <c r="J232" i="14" s="1"/>
  <c r="E232" i="14"/>
  <c r="F232" i="16" l="1"/>
  <c r="G232" i="16" s="1"/>
  <c r="I232" i="16"/>
  <c r="C233" i="16" s="1"/>
  <c r="H232" i="15"/>
  <c r="J232" i="15" s="1"/>
  <c r="E232" i="15"/>
  <c r="I232" i="14"/>
  <c r="C233" i="14" s="1"/>
  <c r="F232" i="14"/>
  <c r="G232" i="14" s="1"/>
  <c r="E233" i="16" l="1"/>
  <c r="H233" i="16"/>
  <c r="J233" i="16" s="1"/>
  <c r="F232" i="15"/>
  <c r="G232" i="15" s="1"/>
  <c r="I232" i="15"/>
  <c r="C233" i="15" s="1"/>
  <c r="H233" i="14"/>
  <c r="J233" i="14" s="1"/>
  <c r="E233" i="14"/>
  <c r="F233" i="16" l="1"/>
  <c r="G233" i="16" s="1"/>
  <c r="I233" i="16"/>
  <c r="C234" i="16" s="1"/>
  <c r="H233" i="15"/>
  <c r="J233" i="15" s="1"/>
  <c r="E233" i="15"/>
  <c r="I233" i="14"/>
  <c r="C234" i="14" s="1"/>
  <c r="F233" i="14"/>
  <c r="G233" i="14" s="1"/>
  <c r="H234" i="16" l="1"/>
  <c r="J234" i="16" s="1"/>
  <c r="E234" i="16"/>
  <c r="F233" i="15"/>
  <c r="G233" i="15" s="1"/>
  <c r="I233" i="15"/>
  <c r="C234" i="15" s="1"/>
  <c r="H234" i="14"/>
  <c r="J234" i="14" s="1"/>
  <c r="E234" i="14"/>
  <c r="I234" i="16" l="1"/>
  <c r="C235" i="16" s="1"/>
  <c r="F234" i="16"/>
  <c r="G234" i="16" s="1"/>
  <c r="H234" i="15"/>
  <c r="J234" i="15" s="1"/>
  <c r="E234" i="15"/>
  <c r="F234" i="14"/>
  <c r="G234" i="14" s="1"/>
  <c r="I234" i="14"/>
  <c r="C235" i="14" s="1"/>
  <c r="E235" i="16" l="1"/>
  <c r="H235" i="16"/>
  <c r="J235" i="16" s="1"/>
  <c r="F234" i="15"/>
  <c r="G234" i="15" s="1"/>
  <c r="I234" i="15"/>
  <c r="C235" i="15" s="1"/>
  <c r="H235" i="14"/>
  <c r="J235" i="14" s="1"/>
  <c r="E235" i="14"/>
  <c r="I235" i="16" l="1"/>
  <c r="C236" i="16" s="1"/>
  <c r="F235" i="16"/>
  <c r="G235" i="16" s="1"/>
  <c r="E235" i="15"/>
  <c r="H235" i="15"/>
  <c r="J235" i="15" s="1"/>
  <c r="I235" i="14"/>
  <c r="C236" i="14" s="1"/>
  <c r="F235" i="14"/>
  <c r="G235" i="14" s="1"/>
  <c r="E236" i="16" l="1"/>
  <c r="H236" i="16"/>
  <c r="J236" i="16" s="1"/>
  <c r="F235" i="15"/>
  <c r="G235" i="15" s="1"/>
  <c r="I235" i="15"/>
  <c r="C236" i="15" s="1"/>
  <c r="H236" i="14"/>
  <c r="J236" i="14" s="1"/>
  <c r="E236" i="14"/>
  <c r="F236" i="16" l="1"/>
  <c r="G236" i="16" s="1"/>
  <c r="I236" i="16"/>
  <c r="C237" i="16" s="1"/>
  <c r="H236" i="15"/>
  <c r="J236" i="15" s="1"/>
  <c r="E236" i="15"/>
  <c r="I236" i="14"/>
  <c r="C237" i="14" s="1"/>
  <c r="F236" i="14"/>
  <c r="G236" i="14" s="1"/>
  <c r="E237" i="16" l="1"/>
  <c r="H237" i="16"/>
  <c r="J237" i="16" s="1"/>
  <c r="I236" i="15"/>
  <c r="C237" i="15" s="1"/>
  <c r="F236" i="15"/>
  <c r="G236" i="15" s="1"/>
  <c r="H237" i="14"/>
  <c r="J237" i="14" s="1"/>
  <c r="E237" i="14"/>
  <c r="F237" i="16" l="1"/>
  <c r="G237" i="16" s="1"/>
  <c r="I237" i="16"/>
  <c r="C238" i="16" s="1"/>
  <c r="H237" i="15"/>
  <c r="J237" i="15" s="1"/>
  <c r="E237" i="15"/>
  <c r="I237" i="14"/>
  <c r="C238" i="14" s="1"/>
  <c r="F237" i="14"/>
  <c r="G237" i="14" s="1"/>
  <c r="H238" i="16" l="1"/>
  <c r="J238" i="16" s="1"/>
  <c r="E238" i="16"/>
  <c r="F237" i="15"/>
  <c r="G237" i="15" s="1"/>
  <c r="I237" i="15"/>
  <c r="C238" i="15" s="1"/>
  <c r="H238" i="14"/>
  <c r="J238" i="14" s="1"/>
  <c r="E238" i="14"/>
  <c r="I238" i="16" l="1"/>
  <c r="C239" i="16" s="1"/>
  <c r="F238" i="16"/>
  <c r="G238" i="16" s="1"/>
  <c r="H238" i="15"/>
  <c r="J238" i="15" s="1"/>
  <c r="E238" i="15"/>
  <c r="F238" i="14"/>
  <c r="G238" i="14" s="1"/>
  <c r="I238" i="14"/>
  <c r="C239" i="14" s="1"/>
  <c r="H239" i="16" l="1"/>
  <c r="J239" i="16" s="1"/>
  <c r="E239" i="16"/>
  <c r="F238" i="15"/>
  <c r="G238" i="15" s="1"/>
  <c r="I238" i="15"/>
  <c r="C239" i="15" s="1"/>
  <c r="H239" i="14"/>
  <c r="J239" i="14" s="1"/>
  <c r="E239" i="14"/>
  <c r="I239" i="16" l="1"/>
  <c r="C240" i="16" s="1"/>
  <c r="F239" i="16"/>
  <c r="G239" i="16" s="1"/>
  <c r="H239" i="15"/>
  <c r="J239" i="15" s="1"/>
  <c r="E239" i="15"/>
  <c r="F239" i="14"/>
  <c r="G239" i="14" s="1"/>
  <c r="I239" i="14"/>
  <c r="C240" i="14" s="1"/>
  <c r="E240" i="16" l="1"/>
  <c r="H240" i="16"/>
  <c r="J240" i="16" s="1"/>
  <c r="F239" i="15"/>
  <c r="G239" i="15" s="1"/>
  <c r="I239" i="15"/>
  <c r="C240" i="15" s="1"/>
  <c r="H240" i="14"/>
  <c r="J240" i="14" s="1"/>
  <c r="E240" i="14"/>
  <c r="I240" i="16" l="1"/>
  <c r="C241" i="16" s="1"/>
  <c r="F240" i="16"/>
  <c r="G240" i="16" s="1"/>
  <c r="H240" i="15"/>
  <c r="J240" i="15" s="1"/>
  <c r="E240" i="15"/>
  <c r="I240" i="14"/>
  <c r="C241" i="14" s="1"/>
  <c r="F240" i="14"/>
  <c r="G240" i="14" s="1"/>
  <c r="H241" i="16" l="1"/>
  <c r="J241" i="16" s="1"/>
  <c r="E241" i="16"/>
  <c r="F240" i="15"/>
  <c r="G240" i="15" s="1"/>
  <c r="I240" i="15"/>
  <c r="C241" i="15" s="1"/>
  <c r="E241" i="14"/>
  <c r="H241" i="14"/>
  <c r="J241" i="14" s="1"/>
  <c r="F241" i="16" l="1"/>
  <c r="G241" i="16" s="1"/>
  <c r="I241" i="16"/>
  <c r="C242" i="16" s="1"/>
  <c r="E241" i="15"/>
  <c r="H241" i="15"/>
  <c r="J241" i="15" s="1"/>
  <c r="I241" i="14"/>
  <c r="C242" i="14" s="1"/>
  <c r="F241" i="14"/>
  <c r="G241" i="14" s="1"/>
  <c r="H242" i="16" l="1"/>
  <c r="J242" i="16" s="1"/>
  <c r="E242" i="16"/>
  <c r="F241" i="15"/>
  <c r="G241" i="15" s="1"/>
  <c r="I241" i="15"/>
  <c r="C242" i="15" s="1"/>
  <c r="H242" i="14"/>
  <c r="J242" i="14" s="1"/>
  <c r="E242" i="14"/>
  <c r="F242" i="16" l="1"/>
  <c r="G242" i="16" s="1"/>
  <c r="I242" i="16"/>
  <c r="C243" i="16" s="1"/>
  <c r="E242" i="15"/>
  <c r="H242" i="15"/>
  <c r="J242" i="15" s="1"/>
  <c r="F242" i="14"/>
  <c r="G242" i="14" s="1"/>
  <c r="I242" i="14"/>
  <c r="C243" i="14" s="1"/>
  <c r="H243" i="16" l="1"/>
  <c r="J243" i="16" s="1"/>
  <c r="E243" i="16"/>
  <c r="F242" i="15"/>
  <c r="G242" i="15" s="1"/>
  <c r="I242" i="15"/>
  <c r="C243" i="15" s="1"/>
  <c r="H243" i="14"/>
  <c r="J243" i="14" s="1"/>
  <c r="E243" i="14"/>
  <c r="I243" i="16" l="1"/>
  <c r="C244" i="16" s="1"/>
  <c r="F243" i="16"/>
  <c r="G243" i="16" s="1"/>
  <c r="E243" i="15"/>
  <c r="H243" i="15"/>
  <c r="J243" i="15" s="1"/>
  <c r="F243" i="14"/>
  <c r="G243" i="14" s="1"/>
  <c r="I243" i="14"/>
  <c r="C244" i="14" s="1"/>
  <c r="H244" i="16" l="1"/>
  <c r="J244" i="16" s="1"/>
  <c r="E244" i="16"/>
  <c r="F243" i="15"/>
  <c r="G243" i="15" s="1"/>
  <c r="I243" i="15"/>
  <c r="C244" i="15" s="1"/>
  <c r="H244" i="14"/>
  <c r="J244" i="14" s="1"/>
  <c r="E244" i="14"/>
  <c r="F244" i="16" l="1"/>
  <c r="G244" i="16" s="1"/>
  <c r="I244" i="16"/>
  <c r="C245" i="16" s="1"/>
  <c r="H244" i="15"/>
  <c r="J244" i="15" s="1"/>
  <c r="E244" i="15"/>
  <c r="F244" i="14"/>
  <c r="G244" i="14" s="1"/>
  <c r="I244" i="14"/>
  <c r="C245" i="14" s="1"/>
  <c r="H245" i="16" l="1"/>
  <c r="J245" i="16" s="1"/>
  <c r="E245" i="16"/>
  <c r="I244" i="15"/>
  <c r="C245" i="15" s="1"/>
  <c r="F244" i="15"/>
  <c r="G244" i="15" s="1"/>
  <c r="H245" i="14"/>
  <c r="J245" i="14" s="1"/>
  <c r="E245" i="14"/>
  <c r="I245" i="16" l="1"/>
  <c r="C246" i="16" s="1"/>
  <c r="F245" i="16"/>
  <c r="G245" i="16" s="1"/>
  <c r="H245" i="15"/>
  <c r="J245" i="15" s="1"/>
  <c r="E245" i="15"/>
  <c r="F245" i="14"/>
  <c r="G245" i="14" s="1"/>
  <c r="I245" i="14"/>
  <c r="C246" i="14" s="1"/>
  <c r="H246" i="16" l="1"/>
  <c r="J246" i="16" s="1"/>
  <c r="E246" i="16"/>
  <c r="I245" i="15"/>
  <c r="C246" i="15" s="1"/>
  <c r="F245" i="15"/>
  <c r="G245" i="15" s="1"/>
  <c r="H246" i="14"/>
  <c r="J246" i="14" s="1"/>
  <c r="E246" i="14"/>
  <c r="F246" i="16" l="1"/>
  <c r="G246" i="16" s="1"/>
  <c r="I246" i="16"/>
  <c r="C247" i="16" s="1"/>
  <c r="H246" i="15"/>
  <c r="J246" i="15" s="1"/>
  <c r="E246" i="15"/>
  <c r="F246" i="14"/>
  <c r="G246" i="14" s="1"/>
  <c r="I246" i="14"/>
  <c r="C247" i="14" s="1"/>
  <c r="H247" i="16" l="1"/>
  <c r="J247" i="16" s="1"/>
  <c r="E247" i="16"/>
  <c r="I246" i="15"/>
  <c r="C247" i="15" s="1"/>
  <c r="F246" i="15"/>
  <c r="G246" i="15" s="1"/>
  <c r="H247" i="14"/>
  <c r="J247" i="14" s="1"/>
  <c r="E247" i="14"/>
  <c r="I247" i="16" l="1"/>
  <c r="C248" i="16" s="1"/>
  <c r="F247" i="16"/>
  <c r="G247" i="16" s="1"/>
  <c r="H247" i="15"/>
  <c r="J247" i="15" s="1"/>
  <c r="E247" i="15"/>
  <c r="I247" i="14"/>
  <c r="C248" i="14" s="1"/>
  <c r="F247" i="14"/>
  <c r="G247" i="14" s="1"/>
  <c r="H248" i="16" l="1"/>
  <c r="J248" i="16" s="1"/>
  <c r="E248" i="16"/>
  <c r="F247" i="15"/>
  <c r="G247" i="15" s="1"/>
  <c r="I247" i="15"/>
  <c r="C248" i="15" s="1"/>
  <c r="H248" i="14"/>
  <c r="J248" i="14" s="1"/>
  <c r="E248" i="14"/>
  <c r="I248" i="16" l="1"/>
  <c r="C249" i="16" s="1"/>
  <c r="F248" i="16"/>
  <c r="G248" i="16" s="1"/>
  <c r="H248" i="15"/>
  <c r="J248" i="15" s="1"/>
  <c r="E248" i="15"/>
  <c r="F248" i="14"/>
  <c r="G248" i="14" s="1"/>
  <c r="I248" i="14"/>
  <c r="C249" i="14" s="1"/>
  <c r="H249" i="16" l="1"/>
  <c r="J249" i="16" s="1"/>
  <c r="E249" i="16"/>
  <c r="I248" i="15"/>
  <c r="C249" i="15" s="1"/>
  <c r="F248" i="15"/>
  <c r="G248" i="15" s="1"/>
  <c r="H249" i="14"/>
  <c r="J249" i="14" s="1"/>
  <c r="E249" i="14"/>
  <c r="I249" i="16" l="1"/>
  <c r="C250" i="16" s="1"/>
  <c r="F249" i="16"/>
  <c r="G249" i="16" s="1"/>
  <c r="H249" i="15"/>
  <c r="J249" i="15" s="1"/>
  <c r="E249" i="15"/>
  <c r="F249" i="14"/>
  <c r="G249" i="14" s="1"/>
  <c r="I249" i="14"/>
  <c r="C250" i="14" s="1"/>
  <c r="H250" i="16" l="1"/>
  <c r="J250" i="16" s="1"/>
  <c r="E250" i="16"/>
  <c r="I249" i="15"/>
  <c r="C250" i="15" s="1"/>
  <c r="F249" i="15"/>
  <c r="G249" i="15" s="1"/>
  <c r="E250" i="14"/>
  <c r="H250" i="14"/>
  <c r="J250" i="14" s="1"/>
  <c r="F250" i="16" l="1"/>
  <c r="G250" i="16" s="1"/>
  <c r="I250" i="16"/>
  <c r="C251" i="16" s="1"/>
  <c r="E250" i="15"/>
  <c r="H250" i="15"/>
  <c r="J250" i="15" s="1"/>
  <c r="I250" i="14"/>
  <c r="C251" i="14" s="1"/>
  <c r="F250" i="14"/>
  <c r="G250" i="14" s="1"/>
  <c r="E251" i="16" l="1"/>
  <c r="H251" i="16"/>
  <c r="J251" i="16" s="1"/>
  <c r="F250" i="15"/>
  <c r="G250" i="15" s="1"/>
  <c r="I250" i="15"/>
  <c r="C251" i="15" s="1"/>
  <c r="H251" i="14"/>
  <c r="J251" i="14" s="1"/>
  <c r="E251" i="14"/>
  <c r="F251" i="16" l="1"/>
  <c r="G251" i="16" s="1"/>
  <c r="I251" i="16"/>
  <c r="C252" i="16" s="1"/>
  <c r="H251" i="15"/>
  <c r="J251" i="15" s="1"/>
  <c r="E251" i="15"/>
  <c r="F251" i="14"/>
  <c r="G251" i="14" s="1"/>
  <c r="I251" i="14"/>
  <c r="C252" i="14" s="1"/>
  <c r="H252" i="16" l="1"/>
  <c r="J252" i="16" s="1"/>
  <c r="E252" i="16"/>
  <c r="F251" i="15"/>
  <c r="G251" i="15" s="1"/>
  <c r="I251" i="15"/>
  <c r="C252" i="15" s="1"/>
  <c r="H252" i="14"/>
  <c r="J252" i="14" s="1"/>
  <c r="E252" i="14"/>
  <c r="I252" i="16" l="1"/>
  <c r="C253" i="16" s="1"/>
  <c r="F252" i="16"/>
  <c r="G252" i="16" s="1"/>
  <c r="H252" i="15"/>
  <c r="J252" i="15" s="1"/>
  <c r="E252" i="15"/>
  <c r="F252" i="14"/>
  <c r="G252" i="14" s="1"/>
  <c r="I252" i="14"/>
  <c r="C253" i="14" s="1"/>
  <c r="H253" i="16" l="1"/>
  <c r="J253" i="16" s="1"/>
  <c r="E253" i="16"/>
  <c r="F252" i="15"/>
  <c r="G252" i="15" s="1"/>
  <c r="I252" i="15"/>
  <c r="C253" i="15" s="1"/>
  <c r="H253" i="14"/>
  <c r="J253" i="14" s="1"/>
  <c r="E253" i="14"/>
  <c r="I253" i="16" l="1"/>
  <c r="C254" i="16" s="1"/>
  <c r="F253" i="16"/>
  <c r="G253" i="16" s="1"/>
  <c r="H253" i="15"/>
  <c r="J253" i="15" s="1"/>
  <c r="E253" i="15"/>
  <c r="I253" i="14"/>
  <c r="C254" i="14" s="1"/>
  <c r="F253" i="14"/>
  <c r="G253" i="14" s="1"/>
  <c r="H254" i="16" l="1"/>
  <c r="J254" i="16" s="1"/>
  <c r="E254" i="16"/>
  <c r="F253" i="15"/>
  <c r="G253" i="15" s="1"/>
  <c r="I253" i="15"/>
  <c r="C254" i="15" s="1"/>
  <c r="H254" i="14"/>
  <c r="J254" i="14" s="1"/>
  <c r="E254" i="14"/>
  <c r="I254" i="16" l="1"/>
  <c r="C255" i="16" s="1"/>
  <c r="F254" i="16"/>
  <c r="G254" i="16" s="1"/>
  <c r="H254" i="15"/>
  <c r="J254" i="15" s="1"/>
  <c r="E254" i="15"/>
  <c r="F254" i="14"/>
  <c r="G254" i="14" s="1"/>
  <c r="I254" i="14"/>
  <c r="C255" i="14" s="1"/>
  <c r="H255" i="16" l="1"/>
  <c r="J255" i="16" s="1"/>
  <c r="E255" i="16"/>
  <c r="I254" i="15"/>
  <c r="C255" i="15" s="1"/>
  <c r="F254" i="15"/>
  <c r="G254" i="15" s="1"/>
  <c r="H255" i="14"/>
  <c r="J255" i="14" s="1"/>
  <c r="E255" i="14"/>
  <c r="F255" i="16" l="1"/>
  <c r="G255" i="16" s="1"/>
  <c r="I255" i="16"/>
  <c r="C256" i="16" s="1"/>
  <c r="E255" i="15"/>
  <c r="H255" i="15"/>
  <c r="J255" i="15" s="1"/>
  <c r="I255" i="14"/>
  <c r="C256" i="14" s="1"/>
  <c r="F255" i="14"/>
  <c r="G255" i="14" s="1"/>
  <c r="H256" i="16" l="1"/>
  <c r="J256" i="16" s="1"/>
  <c r="E256" i="16"/>
  <c r="F255" i="15"/>
  <c r="G255" i="15" s="1"/>
  <c r="I255" i="15"/>
  <c r="C256" i="15" s="1"/>
  <c r="E256" i="14"/>
  <c r="H256" i="14"/>
  <c r="J256" i="14" s="1"/>
  <c r="F256" i="16" l="1"/>
  <c r="G256" i="16" s="1"/>
  <c r="I256" i="16"/>
  <c r="C257" i="16" s="1"/>
  <c r="H256" i="15"/>
  <c r="J256" i="15" s="1"/>
  <c r="E256" i="15"/>
  <c r="I256" i="14"/>
  <c r="C257" i="14" s="1"/>
  <c r="F256" i="14"/>
  <c r="G256" i="14" s="1"/>
  <c r="H257" i="16" l="1"/>
  <c r="J257" i="16" s="1"/>
  <c r="E257" i="16"/>
  <c r="F256" i="15"/>
  <c r="G256" i="15" s="1"/>
  <c r="I256" i="15"/>
  <c r="C257" i="15" s="1"/>
  <c r="H257" i="14"/>
  <c r="J257" i="14" s="1"/>
  <c r="E257" i="14"/>
  <c r="I257" i="16" l="1"/>
  <c r="C258" i="16" s="1"/>
  <c r="F257" i="16"/>
  <c r="G257" i="16" s="1"/>
  <c r="E257" i="15"/>
  <c r="H257" i="15"/>
  <c r="J257" i="15" s="1"/>
  <c r="F257" i="14"/>
  <c r="G257" i="14" s="1"/>
  <c r="I257" i="14"/>
  <c r="C258" i="14" s="1"/>
  <c r="H258" i="16" l="1"/>
  <c r="J258" i="16" s="1"/>
  <c r="E258" i="16"/>
  <c r="F257" i="15"/>
  <c r="G257" i="15" s="1"/>
  <c r="I257" i="15"/>
  <c r="C258" i="15" s="1"/>
  <c r="H258" i="14"/>
  <c r="J258" i="14" s="1"/>
  <c r="E258" i="14"/>
  <c r="I258" i="16" l="1"/>
  <c r="C259" i="16" s="1"/>
  <c r="F258" i="16"/>
  <c r="G258" i="16" s="1"/>
  <c r="H258" i="15"/>
  <c r="J258" i="15" s="1"/>
  <c r="E258" i="15"/>
  <c r="F258" i="14"/>
  <c r="G258" i="14" s="1"/>
  <c r="I258" i="14"/>
  <c r="C259" i="14" s="1"/>
  <c r="H259" i="16" l="1"/>
  <c r="J259" i="16" s="1"/>
  <c r="E259" i="16"/>
  <c r="I258" i="15"/>
  <c r="C259" i="15" s="1"/>
  <c r="F258" i="15"/>
  <c r="G258" i="15" s="1"/>
  <c r="H259" i="14"/>
  <c r="J259" i="14" s="1"/>
  <c r="E259" i="14"/>
  <c r="I259" i="16" l="1"/>
  <c r="C260" i="16" s="1"/>
  <c r="F259" i="16"/>
  <c r="G259" i="16" s="1"/>
  <c r="H259" i="15"/>
  <c r="J259" i="15" s="1"/>
  <c r="E259" i="15"/>
  <c r="I259" i="14"/>
  <c r="C260" i="14" s="1"/>
  <c r="F259" i="14"/>
  <c r="G259" i="14" s="1"/>
  <c r="H260" i="16" l="1"/>
  <c r="J260" i="16" s="1"/>
  <c r="E260" i="16"/>
  <c r="F259" i="15"/>
  <c r="G259" i="15" s="1"/>
  <c r="I259" i="15"/>
  <c r="C260" i="15" s="1"/>
  <c r="H260" i="14"/>
  <c r="J260" i="14" s="1"/>
  <c r="E260" i="14"/>
  <c r="I260" i="16" l="1"/>
  <c r="C261" i="16" s="1"/>
  <c r="F260" i="16"/>
  <c r="G260" i="16" s="1"/>
  <c r="H260" i="15"/>
  <c r="J260" i="15" s="1"/>
  <c r="E260" i="15"/>
  <c r="I260" i="14"/>
  <c r="C261" i="14" s="1"/>
  <c r="F260" i="14"/>
  <c r="G260" i="14" s="1"/>
  <c r="H261" i="16" l="1"/>
  <c r="J261" i="16" s="1"/>
  <c r="E261" i="16"/>
  <c r="F260" i="15"/>
  <c r="G260" i="15" s="1"/>
  <c r="I260" i="15"/>
  <c r="C261" i="15" s="1"/>
  <c r="H261" i="14"/>
  <c r="J261" i="14" s="1"/>
  <c r="E261" i="14"/>
  <c r="F261" i="16" l="1"/>
  <c r="G261" i="16" s="1"/>
  <c r="I261" i="16"/>
  <c r="C262" i="16" s="1"/>
  <c r="H261" i="15"/>
  <c r="J261" i="15" s="1"/>
  <c r="E261" i="15"/>
  <c r="F261" i="14"/>
  <c r="G261" i="14" s="1"/>
  <c r="I261" i="14"/>
  <c r="C262" i="14" s="1"/>
  <c r="H262" i="16" l="1"/>
  <c r="J262" i="16" s="1"/>
  <c r="E262" i="16"/>
  <c r="F261" i="15"/>
  <c r="G261" i="15" s="1"/>
  <c r="I261" i="15"/>
  <c r="C262" i="15" s="1"/>
  <c r="E262" i="14"/>
  <c r="H262" i="14"/>
  <c r="J262" i="14" s="1"/>
  <c r="F262" i="16" l="1"/>
  <c r="G262" i="16" s="1"/>
  <c r="I262" i="16"/>
  <c r="C263" i="16" s="1"/>
  <c r="E262" i="15"/>
  <c r="H262" i="15"/>
  <c r="J262" i="15" s="1"/>
  <c r="F262" i="14"/>
  <c r="G262" i="14" s="1"/>
  <c r="I262" i="14"/>
  <c r="C263" i="14" s="1"/>
  <c r="H263" i="16" l="1"/>
  <c r="J263" i="16" s="1"/>
  <c r="E263" i="16"/>
  <c r="I262" i="15"/>
  <c r="C263" i="15" s="1"/>
  <c r="F262" i="15"/>
  <c r="G262" i="15" s="1"/>
  <c r="H263" i="14"/>
  <c r="J263" i="14" s="1"/>
  <c r="E263" i="14"/>
  <c r="I263" i="16" l="1"/>
  <c r="C264" i="16" s="1"/>
  <c r="F263" i="16"/>
  <c r="G263" i="16" s="1"/>
  <c r="H263" i="15"/>
  <c r="J263" i="15" s="1"/>
  <c r="E263" i="15"/>
  <c r="I263" i="14"/>
  <c r="C264" i="14" s="1"/>
  <c r="F263" i="14"/>
  <c r="G263" i="14" s="1"/>
  <c r="H264" i="16" l="1"/>
  <c r="J264" i="16" s="1"/>
  <c r="E264" i="16"/>
  <c r="I263" i="15"/>
  <c r="C264" i="15" s="1"/>
  <c r="F263" i="15"/>
  <c r="G263" i="15" s="1"/>
  <c r="H264" i="14"/>
  <c r="J264" i="14" s="1"/>
  <c r="E264" i="14"/>
  <c r="I264" i="16" l="1"/>
  <c r="C265" i="16" s="1"/>
  <c r="F264" i="16"/>
  <c r="G264" i="16" s="1"/>
  <c r="E264" i="15"/>
  <c r="H264" i="15"/>
  <c r="J264" i="15" s="1"/>
  <c r="F264" i="14"/>
  <c r="G264" i="14" s="1"/>
  <c r="I264" i="14"/>
  <c r="C265" i="14" s="1"/>
  <c r="H265" i="16" l="1"/>
  <c r="J265" i="16" s="1"/>
  <c r="E265" i="16"/>
  <c r="I264" i="15"/>
  <c r="C265" i="15" s="1"/>
  <c r="F264" i="15"/>
  <c r="G264" i="15" s="1"/>
  <c r="H265" i="14"/>
  <c r="J265" i="14" s="1"/>
  <c r="E265" i="14"/>
  <c r="F265" i="16" l="1"/>
  <c r="G265" i="16" s="1"/>
  <c r="I265" i="16"/>
  <c r="C266" i="16" s="1"/>
  <c r="H265" i="15"/>
  <c r="J265" i="15" s="1"/>
  <c r="E265" i="15"/>
  <c r="F265" i="14"/>
  <c r="G265" i="14" s="1"/>
  <c r="I265" i="14"/>
  <c r="C266" i="14" s="1"/>
  <c r="H266" i="16" l="1"/>
  <c r="J266" i="16" s="1"/>
  <c r="E266" i="16"/>
  <c r="F265" i="15"/>
  <c r="G265" i="15" s="1"/>
  <c r="I265" i="15"/>
  <c r="C266" i="15" s="1"/>
  <c r="H266" i="14"/>
  <c r="J266" i="14" s="1"/>
  <c r="E266" i="14"/>
  <c r="F266" i="16" l="1"/>
  <c r="G266" i="16" s="1"/>
  <c r="I266" i="16"/>
  <c r="C267" i="16" s="1"/>
  <c r="H266" i="15"/>
  <c r="J266" i="15" s="1"/>
  <c r="E266" i="15"/>
  <c r="F266" i="14"/>
  <c r="G266" i="14" s="1"/>
  <c r="I266" i="14"/>
  <c r="C267" i="14" s="1"/>
  <c r="H267" i="16" l="1"/>
  <c r="J267" i="16" s="1"/>
  <c r="E267" i="16"/>
  <c r="F266" i="15"/>
  <c r="G266" i="15" s="1"/>
  <c r="I266" i="15"/>
  <c r="C267" i="15" s="1"/>
  <c r="E267" i="14"/>
  <c r="H267" i="14"/>
  <c r="J267" i="14" s="1"/>
  <c r="F267" i="16" l="1"/>
  <c r="G267" i="16" s="1"/>
  <c r="I267" i="16"/>
  <c r="C268" i="16" s="1"/>
  <c r="E267" i="15"/>
  <c r="H267" i="15"/>
  <c r="J267" i="15" s="1"/>
  <c r="F267" i="14"/>
  <c r="G267" i="14" s="1"/>
  <c r="I267" i="14"/>
  <c r="C268" i="14" s="1"/>
  <c r="H268" i="16" l="1"/>
  <c r="J268" i="16" s="1"/>
  <c r="E268" i="16"/>
  <c r="I267" i="15"/>
  <c r="C268" i="15" s="1"/>
  <c r="F267" i="15"/>
  <c r="G267" i="15" s="1"/>
  <c r="H268" i="14"/>
  <c r="J268" i="14" s="1"/>
  <c r="E268" i="14"/>
  <c r="I268" i="16" l="1"/>
  <c r="C269" i="16" s="1"/>
  <c r="F268" i="16"/>
  <c r="G268" i="16" s="1"/>
  <c r="H268" i="15"/>
  <c r="J268" i="15" s="1"/>
  <c r="E268" i="15"/>
  <c r="F268" i="14"/>
  <c r="G268" i="14" s="1"/>
  <c r="I268" i="14"/>
  <c r="C269" i="14" s="1"/>
  <c r="H269" i="16" l="1"/>
  <c r="J269" i="16" s="1"/>
  <c r="E269" i="16"/>
  <c r="F268" i="15"/>
  <c r="G268" i="15" s="1"/>
  <c r="I268" i="15"/>
  <c r="C269" i="15" s="1"/>
  <c r="H269" i="14"/>
  <c r="J269" i="14" s="1"/>
  <c r="E269" i="14"/>
  <c r="I269" i="16" l="1"/>
  <c r="C270" i="16" s="1"/>
  <c r="F269" i="16"/>
  <c r="G269" i="16" s="1"/>
  <c r="E269" i="15"/>
  <c r="H269" i="15"/>
  <c r="J269" i="15" s="1"/>
  <c r="I269" i="14"/>
  <c r="C270" i="14" s="1"/>
  <c r="F269" i="14"/>
  <c r="G269" i="14" s="1"/>
  <c r="H270" i="16" l="1"/>
  <c r="J270" i="16" s="1"/>
  <c r="E270" i="16"/>
  <c r="F269" i="15"/>
  <c r="G269" i="15" s="1"/>
  <c r="I269" i="15"/>
  <c r="C270" i="15" s="1"/>
  <c r="H270" i="14"/>
  <c r="J270" i="14" s="1"/>
  <c r="E270" i="14"/>
  <c r="I270" i="16" l="1"/>
  <c r="C271" i="16" s="1"/>
  <c r="F270" i="16"/>
  <c r="G270" i="16" s="1"/>
  <c r="H270" i="15"/>
  <c r="J270" i="15" s="1"/>
  <c r="E270" i="15"/>
  <c r="F270" i="14"/>
  <c r="G270" i="14" s="1"/>
  <c r="I270" i="14"/>
  <c r="C271" i="14" s="1"/>
  <c r="H271" i="16" l="1"/>
  <c r="J271" i="16" s="1"/>
  <c r="E271" i="16"/>
  <c r="I270" i="15"/>
  <c r="C271" i="15" s="1"/>
  <c r="F270" i="15"/>
  <c r="G270" i="15" s="1"/>
  <c r="H271" i="14"/>
  <c r="J271" i="14" s="1"/>
  <c r="E271" i="14"/>
  <c r="I271" i="16" l="1"/>
  <c r="C272" i="16" s="1"/>
  <c r="F271" i="16"/>
  <c r="G271" i="16" s="1"/>
  <c r="E271" i="15"/>
  <c r="H271" i="15"/>
  <c r="J271" i="15" s="1"/>
  <c r="F271" i="14"/>
  <c r="G271" i="14" s="1"/>
  <c r="I271" i="14"/>
  <c r="C272" i="14" s="1"/>
  <c r="H272" i="16" l="1"/>
  <c r="J272" i="16" s="1"/>
  <c r="E272" i="16"/>
  <c r="I271" i="15"/>
  <c r="C272" i="15" s="1"/>
  <c r="F271" i="15"/>
  <c r="G271" i="15" s="1"/>
  <c r="H272" i="14"/>
  <c r="J272" i="14" s="1"/>
  <c r="E272" i="14"/>
  <c r="I272" i="16" l="1"/>
  <c r="C273" i="16" s="1"/>
  <c r="F272" i="16"/>
  <c r="G272" i="16" s="1"/>
  <c r="H272" i="15"/>
  <c r="J272" i="15" s="1"/>
  <c r="E272" i="15"/>
  <c r="I272" i="14"/>
  <c r="C273" i="14" s="1"/>
  <c r="F272" i="14"/>
  <c r="G272" i="14" s="1"/>
  <c r="H273" i="16" l="1"/>
  <c r="J273" i="16" s="1"/>
  <c r="E273" i="16"/>
  <c r="F272" i="15"/>
  <c r="G272" i="15" s="1"/>
  <c r="I272" i="15"/>
  <c r="C273" i="15" s="1"/>
  <c r="H273" i="14"/>
  <c r="J273" i="14" s="1"/>
  <c r="E273" i="14"/>
  <c r="F273" i="16" l="1"/>
  <c r="G273" i="16" s="1"/>
  <c r="I273" i="16"/>
  <c r="C274" i="16" s="1"/>
  <c r="H273" i="15"/>
  <c r="J273" i="15" s="1"/>
  <c r="E273" i="15"/>
  <c r="F273" i="14"/>
  <c r="G273" i="14" s="1"/>
  <c r="I273" i="14"/>
  <c r="C274" i="14" s="1"/>
  <c r="H274" i="16" l="1"/>
  <c r="J274" i="16" s="1"/>
  <c r="E274" i="16"/>
  <c r="F273" i="15"/>
  <c r="G273" i="15" s="1"/>
  <c r="I273" i="15"/>
  <c r="C274" i="15" s="1"/>
  <c r="H274" i="14"/>
  <c r="J274" i="14" s="1"/>
  <c r="E274" i="14"/>
  <c r="F274" i="16" l="1"/>
  <c r="G274" i="16" s="1"/>
  <c r="I274" i="16"/>
  <c r="C275" i="16" s="1"/>
  <c r="H274" i="15"/>
  <c r="J274" i="15" s="1"/>
  <c r="E274" i="15"/>
  <c r="I274" i="14"/>
  <c r="C275" i="14" s="1"/>
  <c r="F274" i="14"/>
  <c r="G274" i="14" s="1"/>
  <c r="E275" i="16" l="1"/>
  <c r="H275" i="16"/>
  <c r="J275" i="16" s="1"/>
  <c r="F274" i="15"/>
  <c r="G274" i="15" s="1"/>
  <c r="I274" i="15"/>
  <c r="C275" i="15" s="1"/>
  <c r="E275" i="14"/>
  <c r="H275" i="14"/>
  <c r="J275" i="14" s="1"/>
  <c r="I275" i="16" l="1"/>
  <c r="C276" i="16" s="1"/>
  <c r="F275" i="16"/>
  <c r="G275" i="16" s="1"/>
  <c r="H275" i="15"/>
  <c r="J275" i="15" s="1"/>
  <c r="E275" i="15"/>
  <c r="F275" i="14"/>
  <c r="G275" i="14" s="1"/>
  <c r="I275" i="14"/>
  <c r="C276" i="14" s="1"/>
  <c r="H276" i="16" l="1"/>
  <c r="J276" i="16" s="1"/>
  <c r="E276" i="16"/>
  <c r="F275" i="15"/>
  <c r="G275" i="15" s="1"/>
  <c r="I275" i="15"/>
  <c r="C276" i="15" s="1"/>
  <c r="H276" i="14"/>
  <c r="J276" i="14" s="1"/>
  <c r="E276" i="14"/>
  <c r="F276" i="16" l="1"/>
  <c r="G276" i="16" s="1"/>
  <c r="I276" i="16"/>
  <c r="C277" i="16" s="1"/>
  <c r="E276" i="15"/>
  <c r="H276" i="15"/>
  <c r="J276" i="15" s="1"/>
  <c r="F276" i="14"/>
  <c r="G276" i="14" s="1"/>
  <c r="I276" i="14"/>
  <c r="C277" i="14" s="1"/>
  <c r="E277" i="16" l="1"/>
  <c r="H277" i="16"/>
  <c r="J277" i="16" s="1"/>
  <c r="F276" i="15"/>
  <c r="G276" i="15" s="1"/>
  <c r="I276" i="15"/>
  <c r="C277" i="15" s="1"/>
  <c r="H277" i="14"/>
  <c r="J277" i="14" s="1"/>
  <c r="E277" i="14"/>
  <c r="I277" i="16" l="1"/>
  <c r="C278" i="16" s="1"/>
  <c r="F277" i="16"/>
  <c r="G277" i="16" s="1"/>
  <c r="E277" i="15"/>
  <c r="H277" i="15"/>
  <c r="J277" i="15" s="1"/>
  <c r="I277" i="14"/>
  <c r="C278" i="14" s="1"/>
  <c r="F277" i="14"/>
  <c r="G277" i="14" s="1"/>
  <c r="E278" i="16" l="1"/>
  <c r="H278" i="16"/>
  <c r="J278" i="16" s="1"/>
  <c r="I277" i="15"/>
  <c r="C278" i="15" s="1"/>
  <c r="F277" i="15"/>
  <c r="G277" i="15" s="1"/>
  <c r="H278" i="14"/>
  <c r="J278" i="14" s="1"/>
  <c r="E278" i="14"/>
  <c r="F278" i="16" l="1"/>
  <c r="G278" i="16" s="1"/>
  <c r="I278" i="16"/>
  <c r="C279" i="16" s="1"/>
  <c r="E278" i="15"/>
  <c r="H278" i="15"/>
  <c r="J278" i="15" s="1"/>
  <c r="I278" i="14"/>
  <c r="C279" i="14" s="1"/>
  <c r="F278" i="14"/>
  <c r="G278" i="14" s="1"/>
  <c r="H279" i="16" l="1"/>
  <c r="J279" i="16" s="1"/>
  <c r="E279" i="16"/>
  <c r="F278" i="15"/>
  <c r="G278" i="15" s="1"/>
  <c r="I278" i="15"/>
  <c r="C279" i="15" s="1"/>
  <c r="H279" i="14"/>
  <c r="J279" i="14" s="1"/>
  <c r="E279" i="14"/>
  <c r="I279" i="16" l="1"/>
  <c r="C280" i="16" s="1"/>
  <c r="F279" i="16"/>
  <c r="G279" i="16" s="1"/>
  <c r="H279" i="15"/>
  <c r="J279" i="15" s="1"/>
  <c r="E279" i="15"/>
  <c r="I279" i="14"/>
  <c r="C280" i="14" s="1"/>
  <c r="F279" i="14"/>
  <c r="G279" i="14" s="1"/>
  <c r="H280" i="16" l="1"/>
  <c r="J280" i="16" s="1"/>
  <c r="E280" i="16"/>
  <c r="I279" i="15"/>
  <c r="C280" i="15" s="1"/>
  <c r="F279" i="15"/>
  <c r="G279" i="15" s="1"/>
  <c r="H280" i="14"/>
  <c r="J280" i="14" s="1"/>
  <c r="E280" i="14"/>
  <c r="I280" i="16" l="1"/>
  <c r="C281" i="16" s="1"/>
  <c r="F280" i="16"/>
  <c r="G280" i="16" s="1"/>
  <c r="E280" i="15"/>
  <c r="H280" i="15"/>
  <c r="J280" i="15" s="1"/>
  <c r="F280" i="14"/>
  <c r="G280" i="14" s="1"/>
  <c r="I280" i="14"/>
  <c r="C281" i="14" s="1"/>
  <c r="E281" i="16" l="1"/>
  <c r="H281" i="16"/>
  <c r="J281" i="16" s="1"/>
  <c r="I280" i="15"/>
  <c r="C281" i="15" s="1"/>
  <c r="F280" i="15"/>
  <c r="G280" i="15" s="1"/>
  <c r="H281" i="14"/>
  <c r="J281" i="14" s="1"/>
  <c r="E281" i="14"/>
  <c r="I281" i="16" l="1"/>
  <c r="C282" i="16" s="1"/>
  <c r="F281" i="16"/>
  <c r="G281" i="16" s="1"/>
  <c r="E281" i="15"/>
  <c r="H281" i="15"/>
  <c r="J281" i="15" s="1"/>
  <c r="F281" i="14"/>
  <c r="G281" i="14" s="1"/>
  <c r="I281" i="14"/>
  <c r="C282" i="14" s="1"/>
  <c r="E282" i="16" l="1"/>
  <c r="H282" i="16"/>
  <c r="J282" i="16" s="1"/>
  <c r="I281" i="15"/>
  <c r="C282" i="15" s="1"/>
  <c r="F281" i="15"/>
  <c r="G281" i="15" s="1"/>
  <c r="H282" i="14"/>
  <c r="J282" i="14" s="1"/>
  <c r="E282" i="14"/>
  <c r="I282" i="16" l="1"/>
  <c r="C283" i="16" s="1"/>
  <c r="F282" i="16"/>
  <c r="G282" i="16" s="1"/>
  <c r="H282" i="15"/>
  <c r="J282" i="15" s="1"/>
  <c r="E282" i="15"/>
  <c r="F282" i="14"/>
  <c r="G282" i="14" s="1"/>
  <c r="I282" i="14"/>
  <c r="C283" i="14" s="1"/>
  <c r="H283" i="16" l="1"/>
  <c r="J283" i="16" s="1"/>
  <c r="E283" i="16"/>
  <c r="I282" i="15"/>
  <c r="C283" i="15" s="1"/>
  <c r="F282" i="15"/>
  <c r="G282" i="15" s="1"/>
  <c r="H283" i="14"/>
  <c r="J283" i="14" s="1"/>
  <c r="E283" i="14"/>
  <c r="F283" i="16" l="1"/>
  <c r="G283" i="16" s="1"/>
  <c r="I283" i="16"/>
  <c r="C284" i="16" s="1"/>
  <c r="H283" i="15"/>
  <c r="J283" i="15" s="1"/>
  <c r="E283" i="15"/>
  <c r="I283" i="14"/>
  <c r="C284" i="14" s="1"/>
  <c r="F283" i="14"/>
  <c r="G283" i="14" s="1"/>
  <c r="E284" i="16" l="1"/>
  <c r="H284" i="16"/>
  <c r="J284" i="16" s="1"/>
  <c r="I283" i="15"/>
  <c r="C284" i="15" s="1"/>
  <c r="F283" i="15"/>
  <c r="G283" i="15" s="1"/>
  <c r="H284" i="14"/>
  <c r="J284" i="14" s="1"/>
  <c r="E284" i="14"/>
  <c r="F284" i="16" l="1"/>
  <c r="G284" i="16" s="1"/>
  <c r="I284" i="16"/>
  <c r="C285" i="16" s="1"/>
  <c r="E284" i="15"/>
  <c r="H284" i="15"/>
  <c r="J284" i="15" s="1"/>
  <c r="I284" i="14"/>
  <c r="C285" i="14" s="1"/>
  <c r="F284" i="14"/>
  <c r="G284" i="14" s="1"/>
  <c r="H285" i="16" l="1"/>
  <c r="J285" i="16" s="1"/>
  <c r="E285" i="16"/>
  <c r="I284" i="15"/>
  <c r="C285" i="15" s="1"/>
  <c r="F284" i="15"/>
  <c r="G284" i="15" s="1"/>
  <c r="H285" i="14"/>
  <c r="J285" i="14" s="1"/>
  <c r="E285" i="14"/>
  <c r="I285" i="16" l="1"/>
  <c r="C286" i="16" s="1"/>
  <c r="F285" i="16"/>
  <c r="G285" i="16" s="1"/>
  <c r="H285" i="15"/>
  <c r="J285" i="15" s="1"/>
  <c r="E285" i="15"/>
  <c r="I285" i="14"/>
  <c r="C286" i="14" s="1"/>
  <c r="F285" i="14"/>
  <c r="G285" i="14" s="1"/>
  <c r="H286" i="16" l="1"/>
  <c r="J286" i="16" s="1"/>
  <c r="E286" i="16"/>
  <c r="F285" i="15"/>
  <c r="G285" i="15" s="1"/>
  <c r="I285" i="15"/>
  <c r="C286" i="15" s="1"/>
  <c r="H286" i="14"/>
  <c r="J286" i="14" s="1"/>
  <c r="E286" i="14"/>
  <c r="I286" i="16" l="1"/>
  <c r="C287" i="16" s="1"/>
  <c r="F286" i="16"/>
  <c r="G286" i="16" s="1"/>
  <c r="H286" i="15"/>
  <c r="J286" i="15" s="1"/>
  <c r="E286" i="15"/>
  <c r="I286" i="14"/>
  <c r="C287" i="14" s="1"/>
  <c r="F286" i="14"/>
  <c r="G286" i="14" s="1"/>
  <c r="E287" i="16" l="1"/>
  <c r="H287" i="16"/>
  <c r="J287" i="16" s="1"/>
  <c r="I286" i="15"/>
  <c r="C287" i="15" s="1"/>
  <c r="F286" i="15"/>
  <c r="G286" i="15" s="1"/>
  <c r="E287" i="14"/>
  <c r="H287" i="14"/>
  <c r="J287" i="14" s="1"/>
  <c r="F287" i="16" l="1"/>
  <c r="G287" i="16" s="1"/>
  <c r="I287" i="16"/>
  <c r="C288" i="16" s="1"/>
  <c r="H287" i="15"/>
  <c r="J287" i="15" s="1"/>
  <c r="E287" i="15"/>
  <c r="I287" i="14"/>
  <c r="C288" i="14" s="1"/>
  <c r="F287" i="14"/>
  <c r="G287" i="14" s="1"/>
  <c r="E288" i="16" l="1"/>
  <c r="H288" i="16"/>
  <c r="J288" i="16" s="1"/>
  <c r="I287" i="15"/>
  <c r="C288" i="15" s="1"/>
  <c r="F287" i="15"/>
  <c r="G287" i="15" s="1"/>
  <c r="H288" i="14"/>
  <c r="J288" i="14" s="1"/>
  <c r="E288" i="14"/>
  <c r="F288" i="16" l="1"/>
  <c r="G288" i="16" s="1"/>
  <c r="I288" i="16"/>
  <c r="C289" i="16" s="1"/>
  <c r="E288" i="15"/>
  <c r="H288" i="15"/>
  <c r="J288" i="15" s="1"/>
  <c r="I288" i="14"/>
  <c r="C289" i="14" s="1"/>
  <c r="F288" i="14"/>
  <c r="G288" i="14" s="1"/>
  <c r="E289" i="16" l="1"/>
  <c r="H289" i="16"/>
  <c r="J289" i="16" s="1"/>
  <c r="F288" i="15"/>
  <c r="G288" i="15" s="1"/>
  <c r="I288" i="15"/>
  <c r="C289" i="15" s="1"/>
  <c r="H289" i="14"/>
  <c r="J289" i="14" s="1"/>
  <c r="E289" i="14"/>
  <c r="I289" i="16" l="1"/>
  <c r="C290" i="16" s="1"/>
  <c r="F289" i="16"/>
  <c r="G289" i="16" s="1"/>
  <c r="H289" i="15"/>
  <c r="J289" i="15" s="1"/>
  <c r="E289" i="15"/>
  <c r="I289" i="14"/>
  <c r="C290" i="14" s="1"/>
  <c r="F289" i="14"/>
  <c r="G289" i="14" s="1"/>
  <c r="E290" i="16" l="1"/>
  <c r="H290" i="16"/>
  <c r="J290" i="16" s="1"/>
  <c r="F289" i="15"/>
  <c r="G289" i="15" s="1"/>
  <c r="I289" i="15"/>
  <c r="C290" i="15" s="1"/>
  <c r="H290" i="14"/>
  <c r="J290" i="14" s="1"/>
  <c r="E290" i="14"/>
  <c r="I290" i="16" l="1"/>
  <c r="C291" i="16" s="1"/>
  <c r="F290" i="16"/>
  <c r="G290" i="16" s="1"/>
  <c r="E290" i="15"/>
  <c r="H290" i="15"/>
  <c r="J290" i="15" s="1"/>
  <c r="I290" i="14"/>
  <c r="C291" i="14" s="1"/>
  <c r="F290" i="14"/>
  <c r="G290" i="14" s="1"/>
  <c r="H291" i="16" l="1"/>
  <c r="J291" i="16" s="1"/>
  <c r="E291" i="16"/>
  <c r="I290" i="15"/>
  <c r="C291" i="15" s="1"/>
  <c r="F290" i="15"/>
  <c r="G290" i="15" s="1"/>
  <c r="H291" i="14"/>
  <c r="J291" i="14" s="1"/>
  <c r="E291" i="14"/>
  <c r="F291" i="16" l="1"/>
  <c r="G291" i="16" s="1"/>
  <c r="I291" i="16"/>
  <c r="C292" i="16" s="1"/>
  <c r="H291" i="15"/>
  <c r="J291" i="15" s="1"/>
  <c r="E291" i="15"/>
  <c r="I291" i="14"/>
  <c r="C292" i="14" s="1"/>
  <c r="F291" i="14"/>
  <c r="G291" i="14" s="1"/>
  <c r="H292" i="16" l="1"/>
  <c r="J292" i="16" s="1"/>
  <c r="E292" i="16"/>
  <c r="F291" i="15"/>
  <c r="G291" i="15" s="1"/>
  <c r="I291" i="15"/>
  <c r="C292" i="15" s="1"/>
  <c r="H292" i="14"/>
  <c r="J292" i="14" s="1"/>
  <c r="E292" i="14"/>
  <c r="F292" i="16" l="1"/>
  <c r="G292" i="16" s="1"/>
  <c r="I292" i="16"/>
  <c r="C293" i="16" s="1"/>
  <c r="H292" i="15"/>
  <c r="J292" i="15" s="1"/>
  <c r="E292" i="15"/>
  <c r="F292" i="14"/>
  <c r="G292" i="14" s="1"/>
  <c r="I292" i="14"/>
  <c r="C293" i="14" s="1"/>
  <c r="E293" i="16" l="1"/>
  <c r="H293" i="16"/>
  <c r="J293" i="16" s="1"/>
  <c r="I292" i="15"/>
  <c r="C293" i="15" s="1"/>
  <c r="F292" i="15"/>
  <c r="G292" i="15" s="1"/>
  <c r="H293" i="14"/>
  <c r="J293" i="14" s="1"/>
  <c r="E293" i="14"/>
  <c r="I293" i="16" l="1"/>
  <c r="C294" i="16" s="1"/>
  <c r="F293" i="16"/>
  <c r="G293" i="16" s="1"/>
  <c r="H293" i="15"/>
  <c r="J293" i="15" s="1"/>
  <c r="E293" i="15"/>
  <c r="I293" i="14"/>
  <c r="C294" i="14" s="1"/>
  <c r="F293" i="14"/>
  <c r="G293" i="14" s="1"/>
  <c r="H294" i="16" l="1"/>
  <c r="J294" i="16" s="1"/>
  <c r="E294" i="16"/>
  <c r="F293" i="15"/>
  <c r="G293" i="15" s="1"/>
  <c r="I293" i="15"/>
  <c r="C294" i="15" s="1"/>
  <c r="H294" i="14"/>
  <c r="J294" i="14" s="1"/>
  <c r="E294" i="14"/>
  <c r="I294" i="16" l="1"/>
  <c r="C295" i="16" s="1"/>
  <c r="F294" i="16"/>
  <c r="G294" i="16" s="1"/>
  <c r="E294" i="15"/>
  <c r="H294" i="15"/>
  <c r="J294" i="15" s="1"/>
  <c r="I294" i="14"/>
  <c r="C295" i="14" s="1"/>
  <c r="F294" i="14"/>
  <c r="G294" i="14" s="1"/>
  <c r="H295" i="16" l="1"/>
  <c r="J295" i="16" s="1"/>
  <c r="E295" i="16"/>
  <c r="I294" i="15"/>
  <c r="C295" i="15" s="1"/>
  <c r="F294" i="15"/>
  <c r="G294" i="15" s="1"/>
  <c r="H295" i="14"/>
  <c r="J295" i="14" s="1"/>
  <c r="E295" i="14"/>
  <c r="F295" i="16" l="1"/>
  <c r="G295" i="16" s="1"/>
  <c r="I295" i="16"/>
  <c r="C296" i="16" s="1"/>
  <c r="H295" i="15"/>
  <c r="J295" i="15" s="1"/>
  <c r="E295" i="15"/>
  <c r="F295" i="14"/>
  <c r="G295" i="14" s="1"/>
  <c r="I295" i="14"/>
  <c r="C296" i="14" s="1"/>
  <c r="H296" i="16" l="1"/>
  <c r="J296" i="16" s="1"/>
  <c r="E296" i="16"/>
  <c r="I295" i="15"/>
  <c r="C296" i="15" s="1"/>
  <c r="F295" i="15"/>
  <c r="G295" i="15" s="1"/>
  <c r="E296" i="14"/>
  <c r="H296" i="14"/>
  <c r="J296" i="14" s="1"/>
  <c r="F296" i="16" l="1"/>
  <c r="G296" i="16" s="1"/>
  <c r="I296" i="16"/>
  <c r="C297" i="16" s="1"/>
  <c r="H296" i="15"/>
  <c r="J296" i="15" s="1"/>
  <c r="E296" i="15"/>
  <c r="I296" i="14"/>
  <c r="C297" i="14" s="1"/>
  <c r="F296" i="14"/>
  <c r="G296" i="14" s="1"/>
  <c r="H297" i="16" l="1"/>
  <c r="J297" i="16" s="1"/>
  <c r="E297" i="16"/>
  <c r="F296" i="15"/>
  <c r="G296" i="15" s="1"/>
  <c r="I296" i="15"/>
  <c r="C297" i="15" s="1"/>
  <c r="E297" i="14"/>
  <c r="H297" i="14"/>
  <c r="J297" i="14" s="1"/>
  <c r="I297" i="16" l="1"/>
  <c r="C298" i="16" s="1"/>
  <c r="F297" i="16"/>
  <c r="G297" i="16" s="1"/>
  <c r="H297" i="15"/>
  <c r="J297" i="15" s="1"/>
  <c r="E297" i="15"/>
  <c r="I297" i="14"/>
  <c r="C298" i="14" s="1"/>
  <c r="F297" i="14"/>
  <c r="G297" i="14" s="1"/>
  <c r="H298" i="16" l="1"/>
  <c r="J298" i="16" s="1"/>
  <c r="E298" i="16"/>
  <c r="I297" i="15"/>
  <c r="C298" i="15" s="1"/>
  <c r="F297" i="15"/>
  <c r="G297" i="15" s="1"/>
  <c r="H298" i="14"/>
  <c r="J298" i="14" s="1"/>
  <c r="E298" i="14"/>
  <c r="I298" i="16" l="1"/>
  <c r="C299" i="16" s="1"/>
  <c r="F298" i="16"/>
  <c r="G298" i="16" s="1"/>
  <c r="H298" i="15"/>
  <c r="J298" i="15" s="1"/>
  <c r="E298" i="15"/>
  <c r="I298" i="14"/>
  <c r="C299" i="14" s="1"/>
  <c r="F298" i="14"/>
  <c r="G298" i="14" s="1"/>
  <c r="H299" i="16" l="1"/>
  <c r="J299" i="16" s="1"/>
  <c r="E299" i="16"/>
  <c r="F298" i="15"/>
  <c r="G298" i="15" s="1"/>
  <c r="I298" i="15"/>
  <c r="C299" i="15" s="1"/>
  <c r="H299" i="14"/>
  <c r="J299" i="14" s="1"/>
  <c r="E299" i="14"/>
  <c r="F299" i="16" l="1"/>
  <c r="G299" i="16" s="1"/>
  <c r="I299" i="16"/>
  <c r="C300" i="16" s="1"/>
  <c r="E299" i="15"/>
  <c r="H299" i="15"/>
  <c r="J299" i="15" s="1"/>
  <c r="I299" i="14"/>
  <c r="C300" i="14" s="1"/>
  <c r="F299" i="14"/>
  <c r="G299" i="14" s="1"/>
  <c r="H300" i="16" l="1"/>
  <c r="J300" i="16" s="1"/>
  <c r="E300" i="16"/>
  <c r="F299" i="15"/>
  <c r="G299" i="15" s="1"/>
  <c r="I299" i="15"/>
  <c r="C300" i="15" s="1"/>
  <c r="E300" i="14"/>
  <c r="H300" i="14"/>
  <c r="J300" i="14" s="1"/>
  <c r="F300" i="16" l="1"/>
  <c r="G300" i="16" s="1"/>
  <c r="I300" i="16"/>
  <c r="C301" i="16" s="1"/>
  <c r="H300" i="15"/>
  <c r="J300" i="15" s="1"/>
  <c r="E300" i="15"/>
  <c r="I300" i="14"/>
  <c r="C301" i="14" s="1"/>
  <c r="F300" i="14"/>
  <c r="G300" i="14" s="1"/>
  <c r="H301" i="16" l="1"/>
  <c r="J301" i="16" s="1"/>
  <c r="E301" i="16"/>
  <c r="F300" i="15"/>
  <c r="G300" i="15" s="1"/>
  <c r="I300" i="15"/>
  <c r="C301" i="15" s="1"/>
  <c r="E301" i="14"/>
  <c r="H301" i="14"/>
  <c r="J301" i="14" s="1"/>
  <c r="I301" i="16" l="1"/>
  <c r="C302" i="16" s="1"/>
  <c r="F301" i="16"/>
  <c r="G301" i="16" s="1"/>
  <c r="E301" i="15"/>
  <c r="H301" i="15"/>
  <c r="J301" i="15" s="1"/>
  <c r="I301" i="14"/>
  <c r="C302" i="14" s="1"/>
  <c r="F301" i="14"/>
  <c r="G301" i="14" s="1"/>
  <c r="E302" i="16" l="1"/>
  <c r="H302" i="16"/>
  <c r="J302" i="16" s="1"/>
  <c r="F301" i="15"/>
  <c r="G301" i="15" s="1"/>
  <c r="I301" i="15"/>
  <c r="C302" i="15" s="1"/>
  <c r="H302" i="14"/>
  <c r="J302" i="14" s="1"/>
  <c r="E302" i="14"/>
  <c r="I302" i="16" l="1"/>
  <c r="C303" i="16" s="1"/>
  <c r="F302" i="16"/>
  <c r="G302" i="16" s="1"/>
  <c r="H302" i="15"/>
  <c r="J302" i="15" s="1"/>
  <c r="E302" i="15"/>
  <c r="F302" i="14"/>
  <c r="G302" i="14" s="1"/>
  <c r="I302" i="14"/>
  <c r="C303" i="14" s="1"/>
  <c r="H303" i="16" l="1"/>
  <c r="J303" i="16" s="1"/>
  <c r="E303" i="16"/>
  <c r="I302" i="15"/>
  <c r="C303" i="15" s="1"/>
  <c r="F302" i="15"/>
  <c r="G302" i="15" s="1"/>
  <c r="E303" i="14"/>
  <c r="H303" i="14"/>
  <c r="J303" i="14" s="1"/>
  <c r="F303" i="16" l="1"/>
  <c r="G303" i="16" s="1"/>
  <c r="I303" i="16"/>
  <c r="C304" i="16" s="1"/>
  <c r="H303" i="15"/>
  <c r="J303" i="15" s="1"/>
  <c r="E303" i="15"/>
  <c r="I303" i="14"/>
  <c r="C304" i="14" s="1"/>
  <c r="F303" i="14"/>
  <c r="G303" i="14" s="1"/>
  <c r="H304" i="16" l="1"/>
  <c r="J304" i="16" s="1"/>
  <c r="E304" i="16"/>
  <c r="F303" i="15"/>
  <c r="G303" i="15" s="1"/>
  <c r="I303" i="15"/>
  <c r="C304" i="15" s="1"/>
  <c r="H304" i="14"/>
  <c r="J304" i="14" s="1"/>
  <c r="E304" i="14"/>
  <c r="I304" i="16" l="1"/>
  <c r="C305" i="16" s="1"/>
  <c r="F304" i="16"/>
  <c r="G304" i="16" s="1"/>
  <c r="H304" i="15"/>
  <c r="J304" i="15" s="1"/>
  <c r="E304" i="15"/>
  <c r="I304" i="14"/>
  <c r="C305" i="14" s="1"/>
  <c r="F304" i="14"/>
  <c r="G304" i="14" s="1"/>
  <c r="H305" i="16" l="1"/>
  <c r="J305" i="16" s="1"/>
  <c r="E305" i="16"/>
  <c r="F304" i="15"/>
  <c r="G304" i="15" s="1"/>
  <c r="I304" i="15"/>
  <c r="C305" i="15" s="1"/>
  <c r="H305" i="14"/>
  <c r="J305" i="14" s="1"/>
  <c r="E305" i="14"/>
  <c r="I305" i="16" l="1"/>
  <c r="C306" i="16" s="1"/>
  <c r="F305" i="16"/>
  <c r="G305" i="16" s="1"/>
  <c r="H305" i="15"/>
  <c r="J305" i="15" s="1"/>
  <c r="E305" i="15"/>
  <c r="F305" i="14"/>
  <c r="G305" i="14" s="1"/>
  <c r="I305" i="14"/>
  <c r="C306" i="14" s="1"/>
  <c r="E306" i="16" l="1"/>
  <c r="H306" i="16"/>
  <c r="J306" i="16" s="1"/>
  <c r="F305" i="15"/>
  <c r="G305" i="15" s="1"/>
  <c r="I305" i="15"/>
  <c r="C306" i="15" s="1"/>
  <c r="H306" i="14"/>
  <c r="J306" i="14" s="1"/>
  <c r="E306" i="14"/>
  <c r="F306" i="16" l="1"/>
  <c r="G306" i="16" s="1"/>
  <c r="I306" i="16"/>
  <c r="C307" i="16" s="1"/>
  <c r="H306" i="15"/>
  <c r="J306" i="15" s="1"/>
  <c r="E306" i="15"/>
  <c r="F306" i="14"/>
  <c r="G306" i="14" s="1"/>
  <c r="I306" i="14"/>
  <c r="C307" i="14" s="1"/>
  <c r="H307" i="16" l="1"/>
  <c r="J307" i="16" s="1"/>
  <c r="E307" i="16"/>
  <c r="I306" i="15"/>
  <c r="C307" i="15" s="1"/>
  <c r="F306" i="15"/>
  <c r="G306" i="15" s="1"/>
  <c r="E307" i="14"/>
  <c r="H307" i="14"/>
  <c r="J307" i="14" s="1"/>
  <c r="F307" i="16" l="1"/>
  <c r="G307" i="16" s="1"/>
  <c r="I307" i="16"/>
  <c r="C308" i="16" s="1"/>
  <c r="E307" i="15"/>
  <c r="H307" i="15"/>
  <c r="J307" i="15" s="1"/>
  <c r="F307" i="14"/>
  <c r="G307" i="14" s="1"/>
  <c r="I307" i="14"/>
  <c r="C308" i="14" s="1"/>
  <c r="H308" i="16" l="1"/>
  <c r="J308" i="16" s="1"/>
  <c r="E308" i="16"/>
  <c r="F307" i="15"/>
  <c r="G307" i="15" s="1"/>
  <c r="I307" i="15"/>
  <c r="C308" i="15" s="1"/>
  <c r="H308" i="14"/>
  <c r="J308" i="14" s="1"/>
  <c r="E308" i="14"/>
  <c r="I308" i="16" l="1"/>
  <c r="C309" i="16" s="1"/>
  <c r="F308" i="16"/>
  <c r="G308" i="16" s="1"/>
  <c r="H308" i="15"/>
  <c r="J308" i="15" s="1"/>
  <c r="E308" i="15"/>
  <c r="F308" i="14"/>
  <c r="G308" i="14" s="1"/>
  <c r="I308" i="14"/>
  <c r="C309" i="14" s="1"/>
  <c r="H309" i="16" l="1"/>
  <c r="J309" i="16" s="1"/>
  <c r="E309" i="16"/>
  <c r="F308" i="15"/>
  <c r="G308" i="15" s="1"/>
  <c r="I308" i="15"/>
  <c r="C309" i="15" s="1"/>
  <c r="H309" i="14"/>
  <c r="J309" i="14" s="1"/>
  <c r="E309" i="14"/>
  <c r="I309" i="16" l="1"/>
  <c r="C310" i="16" s="1"/>
  <c r="F309" i="16"/>
  <c r="G309" i="16" s="1"/>
  <c r="H309" i="15"/>
  <c r="J309" i="15" s="1"/>
  <c r="E309" i="15"/>
  <c r="F309" i="14"/>
  <c r="G309" i="14" s="1"/>
  <c r="I309" i="14"/>
  <c r="C310" i="14" s="1"/>
  <c r="H310" i="16" l="1"/>
  <c r="J310" i="16" s="1"/>
  <c r="E310" i="16"/>
  <c r="F309" i="15"/>
  <c r="G309" i="15" s="1"/>
  <c r="I309" i="15"/>
  <c r="C310" i="15" s="1"/>
  <c r="H310" i="14"/>
  <c r="J310" i="14" s="1"/>
  <c r="E310" i="14"/>
  <c r="F310" i="16" l="1"/>
  <c r="G310" i="16" s="1"/>
  <c r="I310" i="16"/>
  <c r="C311" i="16" s="1"/>
  <c r="H310" i="15"/>
  <c r="J310" i="15" s="1"/>
  <c r="E310" i="15"/>
  <c r="F310" i="14"/>
  <c r="G310" i="14" s="1"/>
  <c r="I310" i="14"/>
  <c r="C311" i="14" s="1"/>
  <c r="H311" i="16" l="1"/>
  <c r="J311" i="16" s="1"/>
  <c r="E311" i="16"/>
  <c r="I310" i="15"/>
  <c r="C311" i="15" s="1"/>
  <c r="F310" i="15"/>
  <c r="G310" i="15" s="1"/>
  <c r="H311" i="14"/>
  <c r="J311" i="14" s="1"/>
  <c r="E311" i="14"/>
  <c r="I311" i="16" l="1"/>
  <c r="C312" i="16" s="1"/>
  <c r="F311" i="16"/>
  <c r="G311" i="16" s="1"/>
  <c r="E311" i="15"/>
  <c r="H311" i="15"/>
  <c r="J311" i="15" s="1"/>
  <c r="F311" i="14"/>
  <c r="G311" i="14" s="1"/>
  <c r="I311" i="14"/>
  <c r="C312" i="14" s="1"/>
  <c r="E312" i="16" l="1"/>
  <c r="H312" i="16"/>
  <c r="J312" i="16" s="1"/>
  <c r="I311" i="15"/>
  <c r="C312" i="15" s="1"/>
  <c r="F311" i="15"/>
  <c r="G311" i="15" s="1"/>
  <c r="E312" i="14"/>
  <c r="H312" i="14"/>
  <c r="J312" i="14" s="1"/>
  <c r="F312" i="16" l="1"/>
  <c r="G312" i="16" s="1"/>
  <c r="I312" i="16"/>
  <c r="C313" i="16" s="1"/>
  <c r="H312" i="15"/>
  <c r="J312" i="15" s="1"/>
  <c r="E312" i="15"/>
  <c r="I312" i="14"/>
  <c r="C313" i="14" s="1"/>
  <c r="F312" i="14"/>
  <c r="G312" i="14" s="1"/>
  <c r="E313" i="16" l="1"/>
  <c r="H313" i="16"/>
  <c r="J313" i="16" s="1"/>
  <c r="F312" i="15"/>
  <c r="G312" i="15" s="1"/>
  <c r="I312" i="15"/>
  <c r="C313" i="15" s="1"/>
  <c r="E313" i="14"/>
  <c r="H313" i="14"/>
  <c r="J313" i="14" s="1"/>
  <c r="I313" i="16" l="1"/>
  <c r="C314" i="16" s="1"/>
  <c r="F313" i="16"/>
  <c r="G313" i="16" s="1"/>
  <c r="H313" i="15"/>
  <c r="J313" i="15" s="1"/>
  <c r="E313" i="15"/>
  <c r="I313" i="14"/>
  <c r="C314" i="14" s="1"/>
  <c r="F313" i="14"/>
  <c r="G313" i="14" s="1"/>
  <c r="E314" i="16" l="1"/>
  <c r="H314" i="16"/>
  <c r="J314" i="16" s="1"/>
  <c r="I313" i="15"/>
  <c r="C314" i="15" s="1"/>
  <c r="F313" i="15"/>
  <c r="G313" i="15" s="1"/>
  <c r="E314" i="14"/>
  <c r="H314" i="14"/>
  <c r="J314" i="14" s="1"/>
  <c r="F314" i="16" l="1"/>
  <c r="G314" i="16" s="1"/>
  <c r="I314" i="16"/>
  <c r="C315" i="16" s="1"/>
  <c r="E314" i="15"/>
  <c r="H314" i="15"/>
  <c r="J314" i="15" s="1"/>
  <c r="F314" i="14"/>
  <c r="G314" i="14" s="1"/>
  <c r="I314" i="14"/>
  <c r="C315" i="14" s="1"/>
  <c r="H315" i="16" l="1"/>
  <c r="J315" i="16" s="1"/>
  <c r="E315" i="16"/>
  <c r="I314" i="15"/>
  <c r="C315" i="15" s="1"/>
  <c r="F314" i="15"/>
  <c r="G314" i="15" s="1"/>
  <c r="H315" i="14"/>
  <c r="J315" i="14" s="1"/>
  <c r="E315" i="14"/>
  <c r="F315" i="16" l="1"/>
  <c r="G315" i="16" s="1"/>
  <c r="I315" i="16"/>
  <c r="C316" i="16" s="1"/>
  <c r="H315" i="15"/>
  <c r="J315" i="15" s="1"/>
  <c r="E315" i="15"/>
  <c r="F315" i="14"/>
  <c r="G315" i="14" s="1"/>
  <c r="I315" i="14"/>
  <c r="C316" i="14" s="1"/>
  <c r="H316" i="16" l="1"/>
  <c r="J316" i="16" s="1"/>
  <c r="E316" i="16"/>
  <c r="I315" i="15"/>
  <c r="C316" i="15" s="1"/>
  <c r="F315" i="15"/>
  <c r="G315" i="15" s="1"/>
  <c r="H316" i="14"/>
  <c r="J316" i="14" s="1"/>
  <c r="E316" i="14"/>
  <c r="F316" i="16" l="1"/>
  <c r="G316" i="16" s="1"/>
  <c r="I316" i="16"/>
  <c r="C317" i="16" s="1"/>
  <c r="H316" i="15"/>
  <c r="J316" i="15" s="1"/>
  <c r="E316" i="15"/>
  <c r="I316" i="14"/>
  <c r="C317" i="14" s="1"/>
  <c r="F316" i="14"/>
  <c r="G316" i="14" s="1"/>
  <c r="H317" i="16" l="1"/>
  <c r="J317" i="16" s="1"/>
  <c r="E317" i="16"/>
  <c r="F316" i="15"/>
  <c r="G316" i="15" s="1"/>
  <c r="I316" i="15"/>
  <c r="C317" i="15" s="1"/>
  <c r="H317" i="14"/>
  <c r="J317" i="14" s="1"/>
  <c r="E317" i="14"/>
  <c r="I317" i="16" l="1"/>
  <c r="C318" i="16" s="1"/>
  <c r="F317" i="16"/>
  <c r="G317" i="16" s="1"/>
  <c r="H317" i="15"/>
  <c r="J317" i="15" s="1"/>
  <c r="E317" i="15"/>
  <c r="F317" i="14"/>
  <c r="G317" i="14" s="1"/>
  <c r="I317" i="14"/>
  <c r="C318" i="14" s="1"/>
  <c r="E318" i="16" l="1"/>
  <c r="H318" i="16"/>
  <c r="J318" i="16" s="1"/>
  <c r="F317" i="15"/>
  <c r="G317" i="15" s="1"/>
  <c r="I317" i="15"/>
  <c r="C318" i="15" s="1"/>
  <c r="H318" i="14"/>
  <c r="J318" i="14" s="1"/>
  <c r="E318" i="14"/>
  <c r="I318" i="16" l="1"/>
  <c r="C319" i="16" s="1"/>
  <c r="F318" i="16"/>
  <c r="G318" i="16" s="1"/>
  <c r="H318" i="15"/>
  <c r="J318" i="15" s="1"/>
  <c r="E318" i="15"/>
  <c r="F318" i="14"/>
  <c r="G318" i="14" s="1"/>
  <c r="I318" i="14"/>
  <c r="C319" i="14" s="1"/>
  <c r="E319" i="16" l="1"/>
  <c r="H319" i="16"/>
  <c r="J319" i="16" s="1"/>
  <c r="I318" i="15"/>
  <c r="C319" i="15" s="1"/>
  <c r="F318" i="15"/>
  <c r="G318" i="15" s="1"/>
  <c r="H319" i="14"/>
  <c r="J319" i="14" s="1"/>
  <c r="E319" i="14"/>
  <c r="I319" i="16" l="1"/>
  <c r="C320" i="16" s="1"/>
  <c r="F319" i="16"/>
  <c r="G319" i="16" s="1"/>
  <c r="H319" i="15"/>
  <c r="J319" i="15" s="1"/>
  <c r="E319" i="15"/>
  <c r="I319" i="14"/>
  <c r="C320" i="14" s="1"/>
  <c r="F319" i="14"/>
  <c r="G319" i="14" s="1"/>
  <c r="H320" i="16" l="1"/>
  <c r="J320" i="16" s="1"/>
  <c r="E320" i="16"/>
  <c r="I319" i="15"/>
  <c r="C320" i="15" s="1"/>
  <c r="F319" i="15"/>
  <c r="G319" i="15" s="1"/>
  <c r="H320" i="14"/>
  <c r="J320" i="14" s="1"/>
  <c r="E320" i="14"/>
  <c r="F320" i="16" l="1"/>
  <c r="G320" i="16" s="1"/>
  <c r="I320" i="16"/>
  <c r="C321" i="16" s="1"/>
  <c r="E320" i="15"/>
  <c r="H320" i="15"/>
  <c r="J320" i="15" s="1"/>
  <c r="I320" i="14"/>
  <c r="C321" i="14" s="1"/>
  <c r="F320" i="14"/>
  <c r="G320" i="14" s="1"/>
  <c r="H321" i="16" l="1"/>
  <c r="J321" i="16" s="1"/>
  <c r="E321" i="16"/>
  <c r="F320" i="15"/>
  <c r="G320" i="15" s="1"/>
  <c r="I320" i="15"/>
  <c r="C321" i="15" s="1"/>
  <c r="E321" i="14"/>
  <c r="H321" i="14"/>
  <c r="J321" i="14" s="1"/>
  <c r="I321" i="16" l="1"/>
  <c r="C322" i="16" s="1"/>
  <c r="F321" i="16"/>
  <c r="G321" i="16" s="1"/>
  <c r="H321" i="15"/>
  <c r="J321" i="15" s="1"/>
  <c r="E321" i="15"/>
  <c r="I321" i="14"/>
  <c r="C322" i="14" s="1"/>
  <c r="F321" i="14"/>
  <c r="G321" i="14" s="1"/>
  <c r="H322" i="16" l="1"/>
  <c r="J322" i="16" s="1"/>
  <c r="E322" i="16"/>
  <c r="I321" i="15"/>
  <c r="C322" i="15" s="1"/>
  <c r="F321" i="15"/>
  <c r="G321" i="15" s="1"/>
  <c r="H322" i="14"/>
  <c r="J322" i="14" s="1"/>
  <c r="E322" i="14"/>
  <c r="I322" i="16" l="1"/>
  <c r="C323" i="16" s="1"/>
  <c r="F322" i="16"/>
  <c r="G322" i="16" s="1"/>
  <c r="H322" i="15"/>
  <c r="J322" i="15" s="1"/>
  <c r="E322" i="15"/>
  <c r="F322" i="14"/>
  <c r="G322" i="14" s="1"/>
  <c r="I322" i="14"/>
  <c r="C323" i="14" s="1"/>
  <c r="H323" i="16" l="1"/>
  <c r="J323" i="16" s="1"/>
  <c r="E323" i="16"/>
  <c r="I322" i="15"/>
  <c r="C323" i="15" s="1"/>
  <c r="F322" i="15"/>
  <c r="G322" i="15" s="1"/>
  <c r="E323" i="14"/>
  <c r="H323" i="14"/>
  <c r="J323" i="14" s="1"/>
  <c r="F323" i="16" l="1"/>
  <c r="G323" i="16" s="1"/>
  <c r="I323" i="16"/>
  <c r="C324" i="16" s="1"/>
  <c r="H323" i="15"/>
  <c r="J323" i="15" s="1"/>
  <c r="E323" i="15"/>
  <c r="I323" i="14"/>
  <c r="C324" i="14" s="1"/>
  <c r="F323" i="14"/>
  <c r="G323" i="14" s="1"/>
  <c r="E324" i="16" l="1"/>
  <c r="H324" i="16"/>
  <c r="J324" i="16" s="1"/>
  <c r="I323" i="15"/>
  <c r="C324" i="15" s="1"/>
  <c r="F323" i="15"/>
  <c r="G323" i="15" s="1"/>
  <c r="E324" i="14"/>
  <c r="H324" i="14"/>
  <c r="J324" i="14" s="1"/>
  <c r="F324" i="16" l="1"/>
  <c r="G324" i="16" s="1"/>
  <c r="I324" i="16"/>
  <c r="C325" i="16" s="1"/>
  <c r="H324" i="15"/>
  <c r="J324" i="15" s="1"/>
  <c r="E324" i="15"/>
  <c r="F324" i="14"/>
  <c r="G324" i="14" s="1"/>
  <c r="I324" i="14"/>
  <c r="C325" i="14" s="1"/>
  <c r="H325" i="16" l="1"/>
  <c r="J325" i="16" s="1"/>
  <c r="E325" i="16"/>
  <c r="F324" i="15"/>
  <c r="G324" i="15" s="1"/>
  <c r="I324" i="15"/>
  <c r="C325" i="15" s="1"/>
  <c r="H325" i="14"/>
  <c r="J325" i="14" s="1"/>
  <c r="E325" i="14"/>
  <c r="I325" i="16" l="1"/>
  <c r="C326" i="16" s="1"/>
  <c r="F325" i="16"/>
  <c r="G325" i="16" s="1"/>
  <c r="E325" i="15"/>
  <c r="H325" i="15"/>
  <c r="J325" i="15" s="1"/>
  <c r="F325" i="14"/>
  <c r="G325" i="14" s="1"/>
  <c r="I325" i="14"/>
  <c r="C326" i="14" s="1"/>
  <c r="H326" i="16" l="1"/>
  <c r="J326" i="16" s="1"/>
  <c r="E326" i="16"/>
  <c r="F325" i="15"/>
  <c r="G325" i="15" s="1"/>
  <c r="I325" i="15"/>
  <c r="C326" i="15" s="1"/>
  <c r="E326" i="14"/>
  <c r="H326" i="14"/>
  <c r="J326" i="14" s="1"/>
  <c r="F326" i="16" l="1"/>
  <c r="G326" i="16" s="1"/>
  <c r="I326" i="16"/>
  <c r="C327" i="16" s="1"/>
  <c r="H326" i="15"/>
  <c r="J326" i="15" s="1"/>
  <c r="E326" i="15"/>
  <c r="F326" i="14"/>
  <c r="G326" i="14" s="1"/>
  <c r="I326" i="14"/>
  <c r="C327" i="14" s="1"/>
  <c r="H327" i="16" l="1"/>
  <c r="J327" i="16" s="1"/>
  <c r="E327" i="16"/>
  <c r="I326" i="15"/>
  <c r="C327" i="15" s="1"/>
  <c r="F326" i="15"/>
  <c r="G326" i="15" s="1"/>
  <c r="H327" i="14"/>
  <c r="J327" i="14" s="1"/>
  <c r="E327" i="14"/>
  <c r="I327" i="16" l="1"/>
  <c r="C328" i="16" s="1"/>
  <c r="F327" i="16"/>
  <c r="G327" i="16" s="1"/>
  <c r="H327" i="15"/>
  <c r="J327" i="15" s="1"/>
  <c r="E327" i="15"/>
  <c r="F327" i="14"/>
  <c r="G327" i="14" s="1"/>
  <c r="I327" i="14"/>
  <c r="C328" i="14" s="1"/>
  <c r="H328" i="16" l="1"/>
  <c r="J328" i="16" s="1"/>
  <c r="E328" i="16"/>
  <c r="I327" i="15"/>
  <c r="C328" i="15" s="1"/>
  <c r="F327" i="15"/>
  <c r="G327" i="15" s="1"/>
  <c r="H328" i="14"/>
  <c r="J328" i="14" s="1"/>
  <c r="E328" i="14"/>
  <c r="I328" i="16" l="1"/>
  <c r="C329" i="16" s="1"/>
  <c r="F328" i="16"/>
  <c r="G328" i="16" s="1"/>
  <c r="H328" i="15"/>
  <c r="J328" i="15" s="1"/>
  <c r="E328" i="15"/>
  <c r="I328" i="14"/>
  <c r="C329" i="14" s="1"/>
  <c r="F328" i="14"/>
  <c r="G328" i="14" s="1"/>
  <c r="H329" i="16" l="1"/>
  <c r="J329" i="16" s="1"/>
  <c r="E329" i="16"/>
  <c r="F328" i="15"/>
  <c r="G328" i="15" s="1"/>
  <c r="I328" i="15"/>
  <c r="C329" i="15" s="1"/>
  <c r="H329" i="14"/>
  <c r="J329" i="14" s="1"/>
  <c r="E329" i="14"/>
  <c r="F329" i="16" l="1"/>
  <c r="G329" i="16" s="1"/>
  <c r="I329" i="16"/>
  <c r="C330" i="16" s="1"/>
  <c r="H329" i="15"/>
  <c r="J329" i="15" s="1"/>
  <c r="E329" i="15"/>
  <c r="F329" i="14"/>
  <c r="G329" i="14" s="1"/>
  <c r="I329" i="14"/>
  <c r="C330" i="14" s="1"/>
  <c r="H330" i="16" l="1"/>
  <c r="J330" i="16" s="1"/>
  <c r="E330" i="16"/>
  <c r="F329" i="15"/>
  <c r="G329" i="15" s="1"/>
  <c r="I329" i="15"/>
  <c r="C330" i="15" s="1"/>
  <c r="H330" i="14"/>
  <c r="J330" i="14" s="1"/>
  <c r="E330" i="14"/>
  <c r="F330" i="16" l="1"/>
  <c r="G330" i="16" s="1"/>
  <c r="I330" i="16"/>
  <c r="C331" i="16" s="1"/>
  <c r="H330" i="15"/>
  <c r="J330" i="15" s="1"/>
  <c r="E330" i="15"/>
  <c r="I330" i="14"/>
  <c r="C331" i="14" s="1"/>
  <c r="F330" i="14"/>
  <c r="G330" i="14" s="1"/>
  <c r="H331" i="16" l="1"/>
  <c r="J331" i="16" s="1"/>
  <c r="E331" i="16"/>
  <c r="F330" i="15"/>
  <c r="G330" i="15" s="1"/>
  <c r="I330" i="15"/>
  <c r="C331" i="15" s="1"/>
  <c r="H331" i="14"/>
  <c r="J331" i="14" s="1"/>
  <c r="E331" i="14"/>
  <c r="I331" i="16" l="1"/>
  <c r="C332" i="16" s="1"/>
  <c r="F331" i="16"/>
  <c r="G331" i="16" s="1"/>
  <c r="E331" i="15"/>
  <c r="H331" i="15"/>
  <c r="J331" i="15" s="1"/>
  <c r="I331" i="14"/>
  <c r="C332" i="14" s="1"/>
  <c r="F331" i="14"/>
  <c r="G331" i="14" s="1"/>
  <c r="H332" i="16" l="1"/>
  <c r="J332" i="16" s="1"/>
  <c r="E332" i="16"/>
  <c r="I331" i="15"/>
  <c r="C332" i="15" s="1"/>
  <c r="F331" i="15"/>
  <c r="G331" i="15" s="1"/>
  <c r="H332" i="14"/>
  <c r="J332" i="14" s="1"/>
  <c r="E332" i="14"/>
  <c r="F332" i="16" l="1"/>
  <c r="G332" i="16" s="1"/>
  <c r="I332" i="16"/>
  <c r="C333" i="16" s="1"/>
  <c r="H332" i="15"/>
  <c r="J332" i="15" s="1"/>
  <c r="E332" i="15"/>
  <c r="I332" i="14"/>
  <c r="C333" i="14" s="1"/>
  <c r="F332" i="14"/>
  <c r="G332" i="14" s="1"/>
  <c r="H333" i="16" l="1"/>
  <c r="J333" i="16" s="1"/>
  <c r="E333" i="16"/>
  <c r="I332" i="15"/>
  <c r="C333" i="15" s="1"/>
  <c r="F332" i="15"/>
  <c r="G332" i="15" s="1"/>
  <c r="H333" i="14"/>
  <c r="J333" i="14" s="1"/>
  <c r="E333" i="14"/>
  <c r="I333" i="16" l="1"/>
  <c r="C334" i="16" s="1"/>
  <c r="F333" i="16"/>
  <c r="G333" i="16" s="1"/>
  <c r="H333" i="15"/>
  <c r="J333" i="15" s="1"/>
  <c r="E333" i="15"/>
  <c r="F333" i="14"/>
  <c r="G333" i="14" s="1"/>
  <c r="I333" i="14"/>
  <c r="C334" i="14" s="1"/>
  <c r="E334" i="16" l="1"/>
  <c r="H334" i="16"/>
  <c r="J334" i="16" s="1"/>
  <c r="F333" i="15"/>
  <c r="G333" i="15" s="1"/>
  <c r="I333" i="15"/>
  <c r="C334" i="15" s="1"/>
  <c r="H334" i="14"/>
  <c r="J334" i="14" s="1"/>
  <c r="E334" i="14"/>
  <c r="F334" i="16" l="1"/>
  <c r="G334" i="16" s="1"/>
  <c r="I334" i="16"/>
  <c r="C335" i="16" s="1"/>
  <c r="H334" i="15"/>
  <c r="J334" i="15" s="1"/>
  <c r="E334" i="15"/>
  <c r="I334" i="14"/>
  <c r="C335" i="14" s="1"/>
  <c r="F334" i="14"/>
  <c r="G334" i="14" s="1"/>
  <c r="H335" i="16" l="1"/>
  <c r="J335" i="16" s="1"/>
  <c r="E335" i="16"/>
  <c r="I334" i="15"/>
  <c r="C335" i="15" s="1"/>
  <c r="F334" i="15"/>
  <c r="G334" i="15" s="1"/>
  <c r="H335" i="14"/>
  <c r="J335" i="14" s="1"/>
  <c r="E335" i="14"/>
  <c r="I335" i="16" l="1"/>
  <c r="C336" i="16" s="1"/>
  <c r="F335" i="16"/>
  <c r="G335" i="16" s="1"/>
  <c r="E335" i="15"/>
  <c r="H335" i="15"/>
  <c r="J335" i="15" s="1"/>
  <c r="F335" i="14"/>
  <c r="G335" i="14" s="1"/>
  <c r="I335" i="14"/>
  <c r="C336" i="14" s="1"/>
  <c r="H336" i="16" l="1"/>
  <c r="J336" i="16" s="1"/>
  <c r="E336" i="16"/>
  <c r="F335" i="15"/>
  <c r="G335" i="15" s="1"/>
  <c r="I335" i="15"/>
  <c r="C336" i="15" s="1"/>
  <c r="H336" i="14"/>
  <c r="J336" i="14" s="1"/>
  <c r="E336" i="14"/>
  <c r="F336" i="16" l="1"/>
  <c r="G336" i="16" s="1"/>
  <c r="I336" i="16"/>
  <c r="C337" i="16" s="1"/>
  <c r="E336" i="15"/>
  <c r="H336" i="15"/>
  <c r="J336" i="15" s="1"/>
  <c r="F336" i="14"/>
  <c r="G336" i="14" s="1"/>
  <c r="I336" i="14"/>
  <c r="C337" i="14" s="1"/>
  <c r="H337" i="16" l="1"/>
  <c r="J337" i="16" s="1"/>
  <c r="E337" i="16"/>
  <c r="I336" i="15"/>
  <c r="C337" i="15" s="1"/>
  <c r="F336" i="15"/>
  <c r="G336" i="15" s="1"/>
  <c r="E337" i="14"/>
  <c r="H337" i="14"/>
  <c r="J337" i="14" s="1"/>
  <c r="I337" i="16" l="1"/>
  <c r="C338" i="16" s="1"/>
  <c r="F337" i="16"/>
  <c r="G337" i="16" s="1"/>
  <c r="H337" i="15"/>
  <c r="J337" i="15" s="1"/>
  <c r="E337" i="15"/>
  <c r="I337" i="14"/>
  <c r="C338" i="14" s="1"/>
  <c r="F337" i="14"/>
  <c r="G337" i="14" s="1"/>
  <c r="H338" i="16" l="1"/>
  <c r="J338" i="16" s="1"/>
  <c r="E338" i="16"/>
  <c r="F337" i="15"/>
  <c r="G337" i="15" s="1"/>
  <c r="I337" i="15"/>
  <c r="C338" i="15" s="1"/>
  <c r="H338" i="14"/>
  <c r="J338" i="14" s="1"/>
  <c r="E338" i="14"/>
  <c r="F338" i="16" l="1"/>
  <c r="G338" i="16" s="1"/>
  <c r="I338" i="16"/>
  <c r="C339" i="16" s="1"/>
  <c r="H338" i="15"/>
  <c r="J338" i="15" s="1"/>
  <c r="E338" i="15"/>
  <c r="F338" i="14"/>
  <c r="G338" i="14" s="1"/>
  <c r="I338" i="14"/>
  <c r="C339" i="14" s="1"/>
  <c r="H339" i="16" l="1"/>
  <c r="J339" i="16" s="1"/>
  <c r="E339" i="16"/>
  <c r="F338" i="15"/>
  <c r="G338" i="15" s="1"/>
  <c r="I338" i="15"/>
  <c r="C339" i="15" s="1"/>
  <c r="H339" i="14"/>
  <c r="J339" i="14" s="1"/>
  <c r="E339" i="14"/>
  <c r="F339" i="16" l="1"/>
  <c r="G339" i="16" s="1"/>
  <c r="I339" i="16"/>
  <c r="C340" i="16" s="1"/>
  <c r="E339" i="15"/>
  <c r="H339" i="15"/>
  <c r="J339" i="15" s="1"/>
  <c r="I339" i="14"/>
  <c r="C340" i="14" s="1"/>
  <c r="F339" i="14"/>
  <c r="G339" i="14" s="1"/>
  <c r="E340" i="16" l="1"/>
  <c r="H340" i="16"/>
  <c r="J340" i="16" s="1"/>
  <c r="F339" i="15"/>
  <c r="G339" i="15" s="1"/>
  <c r="I339" i="15"/>
  <c r="C340" i="15" s="1"/>
  <c r="H340" i="14"/>
  <c r="J340" i="14" s="1"/>
  <c r="E340" i="14"/>
  <c r="I340" i="16" l="1"/>
  <c r="C341" i="16" s="1"/>
  <c r="F340" i="16"/>
  <c r="G340" i="16" s="1"/>
  <c r="H340" i="15"/>
  <c r="J340" i="15" s="1"/>
  <c r="E340" i="15"/>
  <c r="F340" i="14"/>
  <c r="G340" i="14" s="1"/>
  <c r="I340" i="14"/>
  <c r="C341" i="14" s="1"/>
  <c r="H341" i="16" l="1"/>
  <c r="J341" i="16" s="1"/>
  <c r="E341" i="16"/>
  <c r="I340" i="15"/>
  <c r="C341" i="15" s="1"/>
  <c r="F340" i="15"/>
  <c r="G340" i="15" s="1"/>
  <c r="H341" i="14"/>
  <c r="J341" i="14" s="1"/>
  <c r="E341" i="14"/>
  <c r="F341" i="16" l="1"/>
  <c r="G341" i="16" s="1"/>
  <c r="I341" i="16"/>
  <c r="C342" i="16" s="1"/>
  <c r="H341" i="15"/>
  <c r="J341" i="15" s="1"/>
  <c r="E341" i="15"/>
  <c r="I341" i="14"/>
  <c r="C342" i="14" s="1"/>
  <c r="F341" i="14"/>
  <c r="G341" i="14" s="1"/>
  <c r="H342" i="16" l="1"/>
  <c r="J342" i="16" s="1"/>
  <c r="E342" i="16"/>
  <c r="F341" i="15"/>
  <c r="G341" i="15" s="1"/>
  <c r="I341" i="15"/>
  <c r="C342" i="15" s="1"/>
  <c r="H342" i="14"/>
  <c r="J342" i="14" s="1"/>
  <c r="E342" i="14"/>
  <c r="F342" i="16" l="1"/>
  <c r="G342" i="16" s="1"/>
  <c r="I342" i="16"/>
  <c r="C343" i="16" s="1"/>
  <c r="H342" i="15"/>
  <c r="J342" i="15" s="1"/>
  <c r="E342" i="15"/>
  <c r="F342" i="14"/>
  <c r="G342" i="14" s="1"/>
  <c r="I342" i="14"/>
  <c r="C343" i="14" s="1"/>
  <c r="H343" i="16" l="1"/>
  <c r="J343" i="16" s="1"/>
  <c r="E343" i="16"/>
  <c r="F342" i="15"/>
  <c r="G342" i="15" s="1"/>
  <c r="I342" i="15"/>
  <c r="C343" i="15" s="1"/>
  <c r="H343" i="14"/>
  <c r="J343" i="14" s="1"/>
  <c r="E343" i="14"/>
  <c r="I343" i="16" l="1"/>
  <c r="C344" i="16" s="1"/>
  <c r="F343" i="16"/>
  <c r="G343" i="16" s="1"/>
  <c r="H343" i="15"/>
  <c r="J343" i="15" s="1"/>
  <c r="E343" i="15"/>
  <c r="I343" i="14"/>
  <c r="C344" i="14" s="1"/>
  <c r="F343" i="14"/>
  <c r="G343" i="14" s="1"/>
  <c r="H344" i="16" l="1"/>
  <c r="J344" i="16" s="1"/>
  <c r="E344" i="16"/>
  <c r="I343" i="15"/>
  <c r="C344" i="15" s="1"/>
  <c r="F343" i="15"/>
  <c r="G343" i="15" s="1"/>
  <c r="H344" i="14"/>
  <c r="J344" i="14" s="1"/>
  <c r="E344" i="14"/>
  <c r="I344" i="16" l="1"/>
  <c r="C345" i="16" s="1"/>
  <c r="F344" i="16"/>
  <c r="G344" i="16" s="1"/>
  <c r="E344" i="15"/>
  <c r="H344" i="15"/>
  <c r="J344" i="15" s="1"/>
  <c r="F344" i="14"/>
  <c r="G344" i="14" s="1"/>
  <c r="I344" i="14"/>
  <c r="C345" i="14" s="1"/>
  <c r="E345" i="16" l="1"/>
  <c r="H345" i="16"/>
  <c r="J345" i="16" s="1"/>
  <c r="F344" i="15"/>
  <c r="G344" i="15" s="1"/>
  <c r="I344" i="15"/>
  <c r="C345" i="15" s="1"/>
  <c r="H345" i="14"/>
  <c r="J345" i="14" s="1"/>
  <c r="E345" i="14"/>
  <c r="F345" i="16" l="1"/>
  <c r="G345" i="16" s="1"/>
  <c r="I345" i="16"/>
  <c r="C346" i="16" s="1"/>
  <c r="H345" i="15"/>
  <c r="J345" i="15" s="1"/>
  <c r="E345" i="15"/>
  <c r="F345" i="14"/>
  <c r="G345" i="14" s="1"/>
  <c r="I345" i="14"/>
  <c r="C346" i="14" s="1"/>
  <c r="H346" i="16" l="1"/>
  <c r="J346" i="16" s="1"/>
  <c r="E346" i="16"/>
  <c r="F345" i="15"/>
  <c r="G345" i="15" s="1"/>
  <c r="I345" i="15"/>
  <c r="C346" i="15" s="1"/>
  <c r="H346" i="14"/>
  <c r="J346" i="14" s="1"/>
  <c r="E346" i="14"/>
  <c r="I346" i="16" l="1"/>
  <c r="C347" i="16" s="1"/>
  <c r="F346" i="16"/>
  <c r="G346" i="16" s="1"/>
  <c r="H346" i="15"/>
  <c r="J346" i="15" s="1"/>
  <c r="E346" i="15"/>
  <c r="F346" i="14"/>
  <c r="G346" i="14" s="1"/>
  <c r="I346" i="14"/>
  <c r="C347" i="14" s="1"/>
  <c r="H347" i="16" l="1"/>
  <c r="J347" i="16" s="1"/>
  <c r="E347" i="16"/>
  <c r="F346" i="15"/>
  <c r="G346" i="15" s="1"/>
  <c r="I346" i="15"/>
  <c r="C347" i="15" s="1"/>
  <c r="H347" i="14"/>
  <c r="J347" i="14" s="1"/>
  <c r="E347" i="14"/>
  <c r="I347" i="16" l="1"/>
  <c r="C348" i="16" s="1"/>
  <c r="F347" i="16"/>
  <c r="G347" i="16" s="1"/>
  <c r="H347" i="15"/>
  <c r="J347" i="15" s="1"/>
  <c r="E347" i="15"/>
  <c r="I347" i="14"/>
  <c r="C348" i="14" s="1"/>
  <c r="F347" i="14"/>
  <c r="G347" i="14" s="1"/>
  <c r="H348" i="16" l="1"/>
  <c r="J348" i="16" s="1"/>
  <c r="E348" i="16"/>
  <c r="F347" i="15"/>
  <c r="G347" i="15" s="1"/>
  <c r="I347" i="15"/>
  <c r="C348" i="15" s="1"/>
  <c r="E348" i="14"/>
  <c r="H348" i="14"/>
  <c r="J348" i="14" s="1"/>
  <c r="I348" i="16" l="1"/>
  <c r="C349" i="16" s="1"/>
  <c r="F348" i="16"/>
  <c r="G348" i="16" s="1"/>
  <c r="H348" i="15"/>
  <c r="J348" i="15" s="1"/>
  <c r="E348" i="15"/>
  <c r="F348" i="14"/>
  <c r="G348" i="14" s="1"/>
  <c r="I348" i="14"/>
  <c r="C349" i="14" s="1"/>
  <c r="H349" i="16" l="1"/>
  <c r="J349" i="16" s="1"/>
  <c r="E349" i="16"/>
  <c r="F348" i="15"/>
  <c r="G348" i="15" s="1"/>
  <c r="I348" i="15"/>
  <c r="C349" i="15" s="1"/>
  <c r="H349" i="14"/>
  <c r="J349" i="14" s="1"/>
  <c r="E349" i="14"/>
  <c r="F349" i="16" l="1"/>
  <c r="G349" i="16" s="1"/>
  <c r="I349" i="16"/>
  <c r="C350" i="16" s="1"/>
  <c r="H349" i="15"/>
  <c r="J349" i="15" s="1"/>
  <c r="E349" i="15"/>
  <c r="F349" i="14"/>
  <c r="G349" i="14" s="1"/>
  <c r="I349" i="14"/>
  <c r="C350" i="14" s="1"/>
  <c r="H350" i="16" l="1"/>
  <c r="J350" i="16" s="1"/>
  <c r="E350" i="16"/>
  <c r="F349" i="15"/>
  <c r="G349" i="15" s="1"/>
  <c r="I349" i="15"/>
  <c r="C350" i="15" s="1"/>
  <c r="H350" i="14"/>
  <c r="J350" i="14" s="1"/>
  <c r="E350" i="14"/>
  <c r="I350" i="16" l="1"/>
  <c r="C351" i="16" s="1"/>
  <c r="F350" i="16"/>
  <c r="G350" i="16" s="1"/>
  <c r="H350" i="15"/>
  <c r="J350" i="15" s="1"/>
  <c r="E350" i="15"/>
  <c r="F350" i="14"/>
  <c r="G350" i="14" s="1"/>
  <c r="I350" i="14"/>
  <c r="C351" i="14" s="1"/>
  <c r="H351" i="16" l="1"/>
  <c r="J351" i="16" s="1"/>
  <c r="E351" i="16"/>
  <c r="F350" i="15"/>
  <c r="G350" i="15" s="1"/>
  <c r="I350" i="15"/>
  <c r="C351" i="15" s="1"/>
  <c r="H351" i="14"/>
  <c r="J351" i="14" s="1"/>
  <c r="E351" i="14"/>
  <c r="I351" i="16" l="1"/>
  <c r="C352" i="16" s="1"/>
  <c r="F351" i="16"/>
  <c r="G351" i="16" s="1"/>
  <c r="H351" i="15"/>
  <c r="J351" i="15" s="1"/>
  <c r="E351" i="15"/>
  <c r="F351" i="14"/>
  <c r="G351" i="14" s="1"/>
  <c r="I351" i="14"/>
  <c r="C352" i="14" s="1"/>
  <c r="E352" i="16" l="1"/>
  <c r="H352" i="16"/>
  <c r="J352" i="16" s="1"/>
  <c r="I351" i="15"/>
  <c r="C352" i="15" s="1"/>
  <c r="F351" i="15"/>
  <c r="G351" i="15" s="1"/>
  <c r="H352" i="14"/>
  <c r="J352" i="14" s="1"/>
  <c r="E352" i="14"/>
  <c r="F352" i="16" l="1"/>
  <c r="G352" i="16" s="1"/>
  <c r="I352" i="16"/>
  <c r="C353" i="16" s="1"/>
  <c r="H352" i="15"/>
  <c r="J352" i="15" s="1"/>
  <c r="E352" i="15"/>
  <c r="F352" i="14"/>
  <c r="G352" i="14" s="1"/>
  <c r="I352" i="14"/>
  <c r="C353" i="14" s="1"/>
  <c r="H353" i="16" l="1"/>
  <c r="J353" i="16" s="1"/>
  <c r="E353" i="16"/>
  <c r="I352" i="15"/>
  <c r="C353" i="15" s="1"/>
  <c r="F352" i="15"/>
  <c r="G352" i="15" s="1"/>
  <c r="H353" i="14"/>
  <c r="J353" i="14" s="1"/>
  <c r="E353" i="14"/>
  <c r="F353" i="16" l="1"/>
  <c r="G353" i="16" s="1"/>
  <c r="I353" i="16"/>
  <c r="C354" i="16" s="1"/>
  <c r="H353" i="15"/>
  <c r="J353" i="15" s="1"/>
  <c r="E353" i="15"/>
  <c r="F353" i="14"/>
  <c r="G353" i="14" s="1"/>
  <c r="I353" i="14"/>
  <c r="C354" i="14" s="1"/>
  <c r="E354" i="16" l="1"/>
  <c r="H354" i="16"/>
  <c r="J354" i="16" s="1"/>
  <c r="F353" i="15"/>
  <c r="G353" i="15" s="1"/>
  <c r="I353" i="15"/>
  <c r="C354" i="15" s="1"/>
  <c r="H354" i="14"/>
  <c r="J354" i="14" s="1"/>
  <c r="E354" i="14"/>
  <c r="F354" i="16" l="1"/>
  <c r="G354" i="16" s="1"/>
  <c r="I354" i="16"/>
  <c r="C355" i="16" s="1"/>
  <c r="H354" i="15"/>
  <c r="J354" i="15" s="1"/>
  <c r="E354" i="15"/>
  <c r="F354" i="14"/>
  <c r="G354" i="14" s="1"/>
  <c r="I354" i="14"/>
  <c r="C355" i="14" s="1"/>
  <c r="H355" i="16" l="1"/>
  <c r="J355" i="16" s="1"/>
  <c r="E355" i="16"/>
  <c r="F354" i="15"/>
  <c r="G354" i="15" s="1"/>
  <c r="I354" i="15"/>
  <c r="C355" i="15" s="1"/>
  <c r="E355" i="14"/>
  <c r="H355" i="14"/>
  <c r="J355" i="14" s="1"/>
  <c r="I355" i="16" l="1"/>
  <c r="C356" i="16" s="1"/>
  <c r="F355" i="16"/>
  <c r="G355" i="16" s="1"/>
  <c r="E355" i="15"/>
  <c r="H355" i="15"/>
  <c r="J355" i="15" s="1"/>
  <c r="I355" i="14"/>
  <c r="C356" i="14" s="1"/>
  <c r="F355" i="14"/>
  <c r="G355" i="14" s="1"/>
  <c r="H356" i="16" l="1"/>
  <c r="J356" i="16" s="1"/>
  <c r="E356" i="16"/>
  <c r="I355" i="15"/>
  <c r="C356" i="15" s="1"/>
  <c r="F355" i="15"/>
  <c r="G355" i="15" s="1"/>
  <c r="H356" i="14"/>
  <c r="J356" i="14" s="1"/>
  <c r="E356" i="14"/>
  <c r="F356" i="16" l="1"/>
  <c r="G356" i="16" s="1"/>
  <c r="I356" i="16"/>
  <c r="C357" i="16" s="1"/>
  <c r="H356" i="15"/>
  <c r="J356" i="15" s="1"/>
  <c r="E356" i="15"/>
  <c r="I356" i="14"/>
  <c r="C357" i="14" s="1"/>
  <c r="F356" i="14"/>
  <c r="G356" i="14" s="1"/>
  <c r="E357" i="16" l="1"/>
  <c r="H357" i="16"/>
  <c r="J357" i="16" s="1"/>
  <c r="I356" i="15"/>
  <c r="C357" i="15" s="1"/>
  <c r="F356" i="15"/>
  <c r="G356" i="15" s="1"/>
  <c r="H357" i="14"/>
  <c r="J357" i="14" s="1"/>
  <c r="E357" i="14"/>
  <c r="F357" i="16" l="1"/>
  <c r="G357" i="16" s="1"/>
  <c r="I357" i="16"/>
  <c r="C358" i="16" s="1"/>
  <c r="H357" i="15"/>
  <c r="J357" i="15" s="1"/>
  <c r="E357" i="15"/>
  <c r="F357" i="14"/>
  <c r="G357" i="14" s="1"/>
  <c r="I357" i="14"/>
  <c r="C358" i="14" s="1"/>
  <c r="H358" i="16" l="1"/>
  <c r="J358" i="16" s="1"/>
  <c r="E358" i="16"/>
  <c r="F357" i="15"/>
  <c r="G357" i="15" s="1"/>
  <c r="I357" i="15"/>
  <c r="C358" i="15" s="1"/>
  <c r="E358" i="14"/>
  <c r="H358" i="14"/>
  <c r="J358" i="14" s="1"/>
  <c r="F358" i="16" l="1"/>
  <c r="G358" i="16" s="1"/>
  <c r="I358" i="16"/>
  <c r="C359" i="16" s="1"/>
  <c r="E358" i="15"/>
  <c r="H358" i="15"/>
  <c r="J358" i="15" s="1"/>
  <c r="F358" i="14"/>
  <c r="G358" i="14" s="1"/>
  <c r="I358" i="14"/>
  <c r="C359" i="14" s="1"/>
  <c r="H359" i="16" l="1"/>
  <c r="J359" i="16" s="1"/>
  <c r="E359" i="16"/>
  <c r="I358" i="15"/>
  <c r="C359" i="15" s="1"/>
  <c r="F358" i="15"/>
  <c r="G358" i="15" s="1"/>
  <c r="H359" i="14"/>
  <c r="J359" i="14" s="1"/>
  <c r="E359" i="14"/>
  <c r="I359" i="16" l="1"/>
  <c r="C360" i="16" s="1"/>
  <c r="F359" i="16"/>
  <c r="G359" i="16" s="1"/>
  <c r="E359" i="15"/>
  <c r="H359" i="15"/>
  <c r="J359" i="15" s="1"/>
  <c r="I359" i="14"/>
  <c r="C360" i="14" s="1"/>
  <c r="F359" i="14"/>
  <c r="G359" i="14" s="1"/>
  <c r="H360" i="16" l="1"/>
  <c r="J360" i="16" s="1"/>
  <c r="E360" i="16"/>
  <c r="I359" i="15"/>
  <c r="C360" i="15" s="1"/>
  <c r="F359" i="15"/>
  <c r="G359" i="15" s="1"/>
  <c r="H360" i="14"/>
  <c r="J360" i="14" s="1"/>
  <c r="E360" i="14"/>
  <c r="I360" i="16" l="1"/>
  <c r="C361" i="16" s="1"/>
  <c r="F360" i="16"/>
  <c r="G360" i="16" s="1"/>
  <c r="H360" i="15"/>
  <c r="J360" i="15" s="1"/>
  <c r="E360" i="15"/>
  <c r="F360" i="14"/>
  <c r="G360" i="14" s="1"/>
  <c r="I360" i="14"/>
  <c r="C361" i="14" s="1"/>
  <c r="H361" i="16" l="1"/>
  <c r="J361" i="16" s="1"/>
  <c r="E361" i="16"/>
  <c r="I360" i="15"/>
  <c r="C361" i="15" s="1"/>
  <c r="F360" i="15"/>
  <c r="G360" i="15" s="1"/>
  <c r="H361" i="14"/>
  <c r="J361" i="14" s="1"/>
  <c r="E361" i="14"/>
  <c r="F361" i="16" l="1"/>
  <c r="G361" i="16" s="1"/>
  <c r="I361" i="16"/>
  <c r="C362" i="16" s="1"/>
  <c r="H361" i="15"/>
  <c r="J361" i="15" s="1"/>
  <c r="E361" i="15"/>
  <c r="I361" i="14"/>
  <c r="C362" i="14" s="1"/>
  <c r="F361" i="14"/>
  <c r="G361" i="14" s="1"/>
  <c r="H362" i="16" l="1"/>
  <c r="J362" i="16" s="1"/>
  <c r="E362" i="16"/>
  <c r="F361" i="15"/>
  <c r="G361" i="15" s="1"/>
  <c r="I361" i="15"/>
  <c r="C362" i="15" s="1"/>
  <c r="H362" i="14"/>
  <c r="J362" i="14" s="1"/>
  <c r="E362" i="14"/>
  <c r="I362" i="16" l="1"/>
  <c r="C363" i="16" s="1"/>
  <c r="F362" i="16"/>
  <c r="G362" i="16" s="1"/>
  <c r="E362" i="15"/>
  <c r="H362" i="15"/>
  <c r="J362" i="15" s="1"/>
  <c r="I362" i="14"/>
  <c r="C363" i="14" s="1"/>
  <c r="F362" i="14"/>
  <c r="G362" i="14" s="1"/>
  <c r="H363" i="16" l="1"/>
  <c r="J363" i="16" s="1"/>
  <c r="E363" i="16"/>
  <c r="F362" i="15"/>
  <c r="G362" i="15" s="1"/>
  <c r="I362" i="15"/>
  <c r="C363" i="15" s="1"/>
  <c r="E363" i="14"/>
  <c r="H363" i="14"/>
  <c r="J363" i="14" s="1"/>
  <c r="I363" i="16" l="1"/>
  <c r="C364" i="16" s="1"/>
  <c r="F363" i="16"/>
  <c r="G363" i="16" s="1"/>
  <c r="E363" i="15"/>
  <c r="H363" i="15"/>
  <c r="J363" i="15" s="1"/>
  <c r="F363" i="14"/>
  <c r="G363" i="14" s="1"/>
  <c r="I363" i="14"/>
  <c r="C364" i="14" s="1"/>
  <c r="E364" i="16" l="1"/>
  <c r="H364" i="16"/>
  <c r="J364" i="16" s="1"/>
  <c r="I363" i="15"/>
  <c r="C364" i="15" s="1"/>
  <c r="F363" i="15"/>
  <c r="G363" i="15" s="1"/>
  <c r="H364" i="14"/>
  <c r="J364" i="14" s="1"/>
  <c r="E364" i="14"/>
  <c r="F364" i="16" l="1"/>
  <c r="G364" i="16" s="1"/>
  <c r="I364" i="16"/>
  <c r="C365" i="16" s="1"/>
  <c r="H364" i="15"/>
  <c r="J364" i="15" s="1"/>
  <c r="E364" i="15"/>
  <c r="F364" i="14"/>
  <c r="G364" i="14" s="1"/>
  <c r="I364" i="14"/>
  <c r="C365" i="14" s="1"/>
  <c r="H365" i="16" l="1"/>
  <c r="J365" i="16" s="1"/>
  <c r="E365" i="16"/>
  <c r="I364" i="15"/>
  <c r="C365" i="15" s="1"/>
  <c r="F364" i="15"/>
  <c r="G364" i="15" s="1"/>
  <c r="H365" i="14"/>
  <c r="J365" i="14" s="1"/>
  <c r="E365" i="14"/>
  <c r="F365" i="16" l="1"/>
  <c r="G365" i="16" s="1"/>
  <c r="I365" i="16"/>
  <c r="C366" i="16" s="1"/>
  <c r="E365" i="15"/>
  <c r="H365" i="15"/>
  <c r="J365" i="15" s="1"/>
  <c r="F365" i="14"/>
  <c r="G365" i="14" s="1"/>
  <c r="I365" i="14"/>
  <c r="C366" i="14" s="1"/>
  <c r="H366" i="16" l="1"/>
  <c r="J366" i="16" s="1"/>
  <c r="E366" i="16"/>
  <c r="F365" i="15"/>
  <c r="G365" i="15" s="1"/>
  <c r="I365" i="15"/>
  <c r="C366" i="15" s="1"/>
  <c r="E366" i="14"/>
  <c r="H366" i="14"/>
  <c r="J366" i="14" s="1"/>
  <c r="F366" i="16" l="1"/>
  <c r="G366" i="16" s="1"/>
  <c r="I366" i="16"/>
  <c r="C367" i="16" s="1"/>
  <c r="E366" i="15"/>
  <c r="H366" i="15"/>
  <c r="J366" i="15" s="1"/>
  <c r="F366" i="14"/>
  <c r="G366" i="14" s="1"/>
  <c r="I366" i="14"/>
  <c r="C367" i="14" s="1"/>
  <c r="H367" i="16" l="1"/>
  <c r="J367" i="16" s="1"/>
  <c r="E367" i="16"/>
  <c r="I366" i="15"/>
  <c r="C367" i="15" s="1"/>
  <c r="F366" i="15"/>
  <c r="G366" i="15" s="1"/>
  <c r="H367" i="14"/>
  <c r="J367" i="14" s="1"/>
  <c r="E367" i="14"/>
  <c r="I367" i="16" l="1"/>
  <c r="C368" i="16" s="1"/>
  <c r="F367" i="16"/>
  <c r="G367" i="16" s="1"/>
  <c r="H367" i="15"/>
  <c r="J367" i="15" s="1"/>
  <c r="E367" i="15"/>
  <c r="I367" i="14"/>
  <c r="C368" i="14" s="1"/>
  <c r="F367" i="14"/>
  <c r="G367" i="14" s="1"/>
  <c r="H368" i="16" l="1"/>
  <c r="J368" i="16" s="1"/>
  <c r="E368" i="16"/>
  <c r="F367" i="15"/>
  <c r="G367" i="15" s="1"/>
  <c r="I367" i="15"/>
  <c r="C368" i="15" s="1"/>
  <c r="H368" i="14"/>
  <c r="J368" i="14" s="1"/>
  <c r="E368" i="14"/>
  <c r="I368" i="16" l="1"/>
  <c r="C369" i="16" s="1"/>
  <c r="F368" i="16"/>
  <c r="G368" i="16" s="1"/>
  <c r="H368" i="15"/>
  <c r="J368" i="15" s="1"/>
  <c r="E368" i="15"/>
  <c r="F368" i="14"/>
  <c r="G368" i="14" s="1"/>
  <c r="I368" i="14"/>
  <c r="C369" i="14" s="1"/>
  <c r="H369" i="16" l="1"/>
  <c r="J369" i="16" s="1"/>
  <c r="E369" i="16"/>
  <c r="F368" i="15"/>
  <c r="G368" i="15" s="1"/>
  <c r="I368" i="15"/>
  <c r="C369" i="15" s="1"/>
  <c r="H369" i="14"/>
  <c r="J369" i="14" s="1"/>
  <c r="E369" i="14"/>
  <c r="F369" i="16" l="1"/>
  <c r="G369" i="16" s="1"/>
  <c r="I369" i="16"/>
  <c r="C370" i="16" s="1"/>
  <c r="H369" i="15"/>
  <c r="J369" i="15" s="1"/>
  <c r="E369" i="15"/>
  <c r="I369" i="14"/>
  <c r="C370" i="14" s="1"/>
  <c r="F369" i="14"/>
  <c r="G369" i="14" s="1"/>
  <c r="H370" i="16" l="1"/>
  <c r="J370" i="16" s="1"/>
  <c r="E370" i="16"/>
  <c r="F369" i="15"/>
  <c r="G369" i="15" s="1"/>
  <c r="I369" i="15"/>
  <c r="C370" i="15" s="1"/>
  <c r="H370" i="14"/>
  <c r="J370" i="14" s="1"/>
  <c r="E370" i="14"/>
  <c r="I370" i="16" l="1"/>
  <c r="C371" i="16" s="1"/>
  <c r="F370" i="16"/>
  <c r="G370" i="16" s="1"/>
  <c r="H370" i="15"/>
  <c r="J370" i="15" s="1"/>
  <c r="E370" i="15"/>
  <c r="F370" i="14"/>
  <c r="G370" i="14" s="1"/>
  <c r="I370" i="14"/>
  <c r="C371" i="14" s="1"/>
  <c r="H371" i="16" l="1"/>
  <c r="J371" i="16" s="1"/>
  <c r="E371" i="16"/>
  <c r="F370" i="15"/>
  <c r="G370" i="15" s="1"/>
  <c r="I370" i="15"/>
  <c r="C371" i="15" s="1"/>
  <c r="H371" i="14"/>
  <c r="J371" i="14" s="1"/>
  <c r="E371" i="14"/>
  <c r="I371" i="16" l="1"/>
  <c r="C372" i="16" s="1"/>
  <c r="F371" i="16"/>
  <c r="G371" i="16" s="1"/>
  <c r="H371" i="15"/>
  <c r="J371" i="15" s="1"/>
  <c r="E371" i="15"/>
  <c r="I371" i="14"/>
  <c r="C372" i="14" s="1"/>
  <c r="F371" i="14"/>
  <c r="G371" i="14" s="1"/>
  <c r="H372" i="16" l="1"/>
  <c r="J372" i="16" s="1"/>
  <c r="E372" i="16"/>
  <c r="I371" i="15"/>
  <c r="C372" i="15" s="1"/>
  <c r="F371" i="15"/>
  <c r="G371" i="15" s="1"/>
  <c r="H372" i="14"/>
  <c r="J372" i="14" s="1"/>
  <c r="E372" i="14"/>
  <c r="I372" i="16" l="1"/>
  <c r="C373" i="16" s="1"/>
  <c r="F372" i="16"/>
  <c r="G372" i="16" s="1"/>
  <c r="H372" i="15"/>
  <c r="J372" i="15" s="1"/>
  <c r="E372" i="15"/>
  <c r="F372" i="14"/>
  <c r="G372" i="14" s="1"/>
  <c r="I372" i="14"/>
  <c r="C373" i="14" s="1"/>
  <c r="E373" i="16" l="1"/>
  <c r="H373" i="16"/>
  <c r="H7" i="16"/>
  <c r="I372" i="15"/>
  <c r="C373" i="15" s="1"/>
  <c r="F372" i="15"/>
  <c r="G372" i="15" s="1"/>
  <c r="H8" i="14"/>
  <c r="H7" i="14"/>
  <c r="H373" i="14"/>
  <c r="J373" i="14" s="1"/>
  <c r="E373" i="14"/>
  <c r="H8" i="16" l="1"/>
  <c r="J373" i="16"/>
  <c r="F373" i="16"/>
  <c r="G373" i="16" s="1"/>
  <c r="I373" i="16"/>
  <c r="H6" i="16" s="1"/>
  <c r="H8" i="15"/>
  <c r="H7" i="15"/>
  <c r="E373" i="15"/>
  <c r="H373" i="15"/>
  <c r="J373" i="15" s="1"/>
  <c r="I373" i="14"/>
  <c r="H6" i="14" s="1"/>
  <c r="F373" i="14"/>
  <c r="G373" i="14" s="1"/>
  <c r="F373" i="15" l="1"/>
  <c r="G373" i="15" s="1"/>
  <c r="I373" i="15"/>
  <c r="H6" i="15" s="1"/>
  <c r="F35" i="9" l="1"/>
  <c r="G35" i="9" l="1"/>
  <c r="H35" i="9" l="1"/>
  <c r="I35" i="9" l="1"/>
  <c r="J35" i="9" l="1"/>
  <c r="K35" i="9" l="1"/>
  <c r="L35" i="9" l="1"/>
  <c r="M35" i="9" l="1"/>
  <c r="N35" i="9" l="1"/>
  <c r="O35" i="9" l="1"/>
  <c r="P35" i="9" l="1"/>
  <c r="Q35" i="9" l="1"/>
  <c r="R35" i="9" l="1"/>
  <c r="S35" i="9" l="1"/>
  <c r="T35" i="9" l="1"/>
  <c r="U35" i="9" l="1"/>
  <c r="V35" i="9" l="1"/>
  <c r="W35" i="9" l="1"/>
  <c r="X35" i="9" l="1"/>
  <c r="Y35" i="9" l="1"/>
  <c r="Z35" i="9" l="1"/>
  <c r="AA35" i="9" l="1"/>
  <c r="AB35" i="9" l="1"/>
  <c r="AC35" i="9" l="1"/>
  <c r="E50" i="1"/>
  <c r="E34" i="9"/>
  <c r="E38" i="9" s="1"/>
  <c r="F34" i="9" l="1"/>
  <c r="F38" i="9" l="1"/>
  <c r="F48" i="9" s="1"/>
  <c r="E48" i="9"/>
  <c r="E47" i="9"/>
  <c r="E46" i="9" s="1"/>
  <c r="E41" i="9" s="1"/>
  <c r="G34" i="9"/>
  <c r="G38" i="9" l="1"/>
  <c r="G48" i="9" s="1"/>
  <c r="F47" i="9"/>
  <c r="F46" i="9" s="1"/>
  <c r="F41" i="9" s="1"/>
  <c r="F43" i="9" s="1"/>
  <c r="E43" i="9"/>
  <c r="H34" i="9"/>
  <c r="H38" i="9" l="1"/>
  <c r="H48" i="9" s="1"/>
  <c r="G47" i="9"/>
  <c r="G46" i="9" s="1"/>
  <c r="G41" i="9" s="1"/>
  <c r="I34" i="9"/>
  <c r="I38" i="9" l="1"/>
  <c r="I48" i="9" s="1"/>
  <c r="I49" i="9" s="1"/>
  <c r="V187" i="9" s="1"/>
  <c r="H47" i="9"/>
  <c r="H46" i="9" s="1"/>
  <c r="H41" i="9" s="1"/>
  <c r="H43" i="9" s="1"/>
  <c r="G43" i="9"/>
  <c r="J34" i="9"/>
  <c r="J38" i="9" l="1"/>
  <c r="J48" i="9" s="1"/>
  <c r="I47" i="9"/>
  <c r="I46" i="9" s="1"/>
  <c r="I41" i="9" s="1"/>
  <c r="K34" i="9"/>
  <c r="K38" i="9" l="1"/>
  <c r="K48" i="9" s="1"/>
  <c r="J47" i="9"/>
  <c r="J46" i="9" s="1"/>
  <c r="J41" i="9" s="1"/>
  <c r="I43" i="9"/>
  <c r="L34" i="9"/>
  <c r="L38" i="9" l="1"/>
  <c r="L48" i="9" s="1"/>
  <c r="K47" i="9"/>
  <c r="K46" i="9" s="1"/>
  <c r="K41" i="9" s="1"/>
  <c r="J43" i="9"/>
  <c r="M34" i="9"/>
  <c r="M38" i="9" l="1"/>
  <c r="M48" i="9" s="1"/>
  <c r="L47" i="9"/>
  <c r="L46" i="9" s="1"/>
  <c r="L41" i="9" s="1"/>
  <c r="K43" i="9"/>
  <c r="N34" i="9"/>
  <c r="N38" i="9" l="1"/>
  <c r="N48" i="9" s="1"/>
  <c r="N49" i="9" s="1"/>
  <c r="W187" i="9" s="1"/>
  <c r="M47" i="9"/>
  <c r="M46" i="9" s="1"/>
  <c r="M41" i="9" s="1"/>
  <c r="L43" i="9"/>
  <c r="O34" i="9"/>
  <c r="O38" i="9" l="1"/>
  <c r="O48" i="9" s="1"/>
  <c r="N47" i="9"/>
  <c r="N46" i="9" s="1"/>
  <c r="N41" i="9" s="1"/>
  <c r="N43" i="9" s="1"/>
  <c r="M43" i="9"/>
  <c r="P34" i="9"/>
  <c r="P38" i="9" l="1"/>
  <c r="P48" i="9" s="1"/>
  <c r="O47" i="9"/>
  <c r="O46" i="9" s="1"/>
  <c r="O41" i="9" s="1"/>
  <c r="O43" i="9" s="1"/>
  <c r="Q34" i="9"/>
  <c r="Q38" i="9" l="1"/>
  <c r="Q48" i="9" s="1"/>
  <c r="P47" i="9"/>
  <c r="P46" i="9" s="1"/>
  <c r="P41" i="9" s="1"/>
  <c r="P43" i="9" s="1"/>
  <c r="R34" i="9"/>
  <c r="R38" i="9" l="1"/>
  <c r="R48" i="9" s="1"/>
  <c r="Q47" i="9"/>
  <c r="Q46" i="9" s="1"/>
  <c r="Q41" i="9" s="1"/>
  <c r="Q43" i="9" s="1"/>
  <c r="S34" i="9"/>
  <c r="S38" i="9" l="1"/>
  <c r="S48" i="9" s="1"/>
  <c r="R47" i="9"/>
  <c r="R46" i="9" s="1"/>
  <c r="R41" i="9" s="1"/>
  <c r="R43" i="9" s="1"/>
  <c r="T34" i="9"/>
  <c r="T38" i="9" l="1"/>
  <c r="T48" i="9" s="1"/>
  <c r="S47" i="9"/>
  <c r="S46" i="9" s="1"/>
  <c r="S41" i="9" s="1"/>
  <c r="S43" i="9" s="1"/>
  <c r="U34" i="9"/>
  <c r="U38" i="9" l="1"/>
  <c r="U48" i="9" s="1"/>
  <c r="T47" i="9"/>
  <c r="T46" i="9" s="1"/>
  <c r="T41" i="9" s="1"/>
  <c r="T43" i="9" s="1"/>
  <c r="V34" i="9"/>
  <c r="V38" i="9" l="1"/>
  <c r="V48" i="9" s="1"/>
  <c r="U47" i="9"/>
  <c r="U46" i="9" s="1"/>
  <c r="U41" i="9" s="1"/>
  <c r="U43" i="9" s="1"/>
  <c r="W34" i="9"/>
  <c r="W38" i="9" l="1"/>
  <c r="W48" i="9" s="1"/>
  <c r="V47" i="9"/>
  <c r="V46" i="9" s="1"/>
  <c r="V41" i="9" s="1"/>
  <c r="V43" i="9" s="1"/>
  <c r="X34" i="9"/>
  <c r="X38" i="9" l="1"/>
  <c r="X48" i="9" s="1"/>
  <c r="W47" i="9"/>
  <c r="W46" i="9" s="1"/>
  <c r="W41" i="9" s="1"/>
  <c r="W43" i="9" s="1"/>
  <c r="Y34" i="9"/>
  <c r="Y38" i="9" l="1"/>
  <c r="Y48" i="9" s="1"/>
  <c r="X47" i="9"/>
  <c r="X46" i="9" s="1"/>
  <c r="Z34" i="9"/>
  <c r="Y47" i="9" l="1"/>
  <c r="Y46" i="9" s="1"/>
  <c r="Y41" i="9" s="1"/>
  <c r="Y43" i="9" s="1"/>
  <c r="Z38" i="9"/>
  <c r="Z48" i="9" s="1"/>
  <c r="X41" i="9"/>
  <c r="AA34" i="9"/>
  <c r="AA38" i="9" l="1"/>
  <c r="AA48" i="9" s="1"/>
  <c r="Z47" i="9"/>
  <c r="Z46" i="9" s="1"/>
  <c r="Z41" i="9" s="1"/>
  <c r="Z43" i="9" s="1"/>
  <c r="X43" i="9"/>
  <c r="AB34" i="9"/>
  <c r="AB38" i="9" l="1"/>
  <c r="AB48" i="9" s="1"/>
  <c r="AA47" i="9"/>
  <c r="AA46" i="9" s="1"/>
  <c r="AA41" i="9" s="1"/>
  <c r="AA43" i="9" s="1"/>
  <c r="AC34" i="9"/>
  <c r="AC38" i="9" l="1"/>
  <c r="AC48" i="9" s="1"/>
  <c r="B49" i="9" s="1"/>
  <c r="X187" i="9" s="1"/>
  <c r="AB47" i="9"/>
  <c r="AB46" i="9" s="1"/>
  <c r="AB41" i="9" s="1"/>
  <c r="AB43" i="9" s="1"/>
  <c r="L189" i="9"/>
  <c r="AC47" i="9" l="1"/>
  <c r="B46" i="9" s="1"/>
  <c r="L187" i="9" l="1"/>
  <c r="E27" i="11"/>
  <c r="AC46" i="9"/>
  <c r="AC41" i="9" s="1"/>
  <c r="AC43" i="9" l="1"/>
  <c r="C52" i="9"/>
  <c r="C51" i="9"/>
  <c r="E23" i="11" s="1"/>
  <c r="S187" i="9"/>
  <c r="E25" i="11" s="1"/>
  <c r="B44" i="9"/>
  <c r="N106" i="9" l="1"/>
  <c r="O106" i="9" s="1"/>
  <c r="N120" i="9"/>
  <c r="O120" i="9" s="1"/>
  <c r="N98" i="9"/>
  <c r="N112" i="9"/>
  <c r="O112" i="9" s="1"/>
  <c r="F187" i="9"/>
  <c r="N109" i="9"/>
  <c r="O109" i="9" s="1"/>
  <c r="N114" i="9"/>
  <c r="O114" i="9" s="1"/>
  <c r="N104" i="9"/>
  <c r="O104" i="9" s="1"/>
  <c r="N111" i="9"/>
  <c r="O111" i="9" s="1"/>
  <c r="N108" i="9"/>
  <c r="O108" i="9" s="1"/>
  <c r="N115" i="9"/>
  <c r="O115" i="9" s="1"/>
  <c r="N102" i="9"/>
  <c r="O102" i="9" s="1"/>
  <c r="N107" i="9"/>
  <c r="O107" i="9" s="1"/>
  <c r="N117" i="9"/>
  <c r="O117" i="9" s="1"/>
  <c r="N116" i="9"/>
  <c r="O116" i="9" s="1"/>
  <c r="N119" i="9"/>
  <c r="O119" i="9" s="1"/>
  <c r="N121" i="9"/>
  <c r="O121" i="9" s="1"/>
  <c r="N105" i="9"/>
  <c r="O105" i="9" s="1"/>
  <c r="N113" i="9"/>
  <c r="O113" i="9" s="1"/>
  <c r="N103" i="9"/>
  <c r="O103" i="9" s="1"/>
  <c r="N110" i="9"/>
  <c r="O110" i="9" s="1"/>
  <c r="N118" i="9"/>
  <c r="O118" i="9" s="1"/>
  <c r="I187" i="9"/>
  <c r="E21" i="11"/>
  <c r="E29" i="11"/>
  <c r="O187" i="9"/>
  <c r="O123" i="9" l="1"/>
</calcChain>
</file>

<file path=xl/sharedStrings.xml><?xml version="1.0" encoding="utf-8"?>
<sst xmlns="http://schemas.openxmlformats.org/spreadsheetml/2006/main" count="457" uniqueCount="260">
  <si>
    <t>Installation</t>
  </si>
  <si>
    <t>Water storage</t>
  </si>
  <si>
    <t>Drilling</t>
  </si>
  <si>
    <t>Irrigation system</t>
  </si>
  <si>
    <t>Wires / tubes</t>
  </si>
  <si>
    <t>Year</t>
  </si>
  <si>
    <t>Diesel</t>
  </si>
  <si>
    <t>Inflation</t>
  </si>
  <si>
    <t>%</t>
  </si>
  <si>
    <t>Inflation rate:</t>
  </si>
  <si>
    <t>Operating Costs:</t>
  </si>
  <si>
    <t>Gross Expenses System per year:</t>
  </si>
  <si>
    <t>Cash Flow:</t>
  </si>
  <si>
    <t>NPV</t>
  </si>
  <si>
    <t>IRR</t>
  </si>
  <si>
    <t>PV</t>
  </si>
  <si>
    <t>Anuties of Investment</t>
  </si>
  <si>
    <t>Annuity</t>
  </si>
  <si>
    <t>Total</t>
  </si>
  <si>
    <t>System Life Cycle Costs</t>
  </si>
  <si>
    <t>accumulated</t>
  </si>
  <si>
    <t>Bank:</t>
  </si>
  <si>
    <t>Enter Values</t>
  </si>
  <si>
    <t>Loan Summary</t>
  </si>
  <si>
    <t>Loan Amount</t>
  </si>
  <si>
    <t>Scheduled Payment</t>
  </si>
  <si>
    <t>Annual Interest Rate</t>
  </si>
  <si>
    <t>Scheduled Number of Payments</t>
  </si>
  <si>
    <t>Loan Period in Years</t>
  </si>
  <si>
    <t>Actual Number of Payments</t>
  </si>
  <si>
    <t>Number of Payments Per Year</t>
  </si>
  <si>
    <t>Total Early Payments</t>
  </si>
  <si>
    <t>Start Date of Loan</t>
  </si>
  <si>
    <t>Total Interest</t>
  </si>
  <si>
    <t>Optional Extra Payments</t>
  </si>
  <si>
    <t>PmtNo.</t>
  </si>
  <si>
    <t>Payment Date</t>
  </si>
  <si>
    <t>Beginning Balance</t>
  </si>
  <si>
    <t>Extra Payment</t>
  </si>
  <si>
    <t>Total Payment</t>
  </si>
  <si>
    <t>Principal</t>
  </si>
  <si>
    <t>Interest</t>
  </si>
  <si>
    <t>Ending Balance</t>
  </si>
  <si>
    <t>Cumulative Interest</t>
  </si>
  <si>
    <t xml:space="preserve"> </t>
  </si>
  <si>
    <t>Annual profit margin increase:</t>
  </si>
  <si>
    <t>Total water need per day</t>
  </si>
  <si>
    <t>Other Costs</t>
  </si>
  <si>
    <t>year</t>
  </si>
  <si>
    <t>Introduction</t>
  </si>
  <si>
    <t>Years</t>
  </si>
  <si>
    <t>Diagramms (Output) - Number:</t>
  </si>
  <si>
    <t>Loan Repayment:</t>
  </si>
  <si>
    <t>Connections:</t>
  </si>
  <si>
    <t xml:space="preserve">Fuel price increase/year: </t>
  </si>
  <si>
    <t>Energy costs (fuel or electricity):</t>
  </si>
  <si>
    <t>Discount rate</t>
  </si>
  <si>
    <t>This OUTPUT sheet summarises the results as per the entries in the afore completed INPUT sheet.</t>
  </si>
  <si>
    <t xml:space="preserve">Loan Repayment </t>
  </si>
  <si>
    <t>Loan Repayment</t>
  </si>
  <si>
    <t>kW</t>
  </si>
  <si>
    <t>kWh</t>
  </si>
  <si>
    <t>kg/year</t>
  </si>
  <si>
    <t>Note:</t>
  </si>
  <si>
    <t>© GIZ and FAO, 2017</t>
  </si>
  <si>
    <t>years</t>
  </si>
  <si>
    <t>Payback period against investment (years)</t>
  </si>
  <si>
    <t xml:space="preserve">Electricity price increase/year: </t>
  </si>
  <si>
    <t>Electricity costs:</t>
  </si>
  <si>
    <t>System Life Cycle Costs (25 years)</t>
  </si>
  <si>
    <t>Accumulated cash flow</t>
  </si>
  <si>
    <t>Fuel costs:</t>
  </si>
  <si>
    <t>Powering.Agriculture@giz.de</t>
  </si>
  <si>
    <t>https://energypedia.info/wiki/Toolbox_on_SPIS</t>
  </si>
  <si>
    <t>https://poweringag.org</t>
  </si>
  <si>
    <r>
      <rPr>
        <b/>
        <sz val="10"/>
        <color theme="1"/>
        <rFont val="Arial"/>
        <family val="2"/>
      </rPr>
      <t>Version</t>
    </r>
    <r>
      <rPr>
        <sz val="10"/>
        <color theme="1"/>
        <rFont val="Arial"/>
        <family val="2"/>
      </rPr>
      <t>:</t>
    </r>
  </si>
  <si>
    <t>1. Input</t>
  </si>
  <si>
    <t>2. Output</t>
  </si>
  <si>
    <t xml:space="preserve">http://www.fao.org/energy/agrifood-chains/power-irrigation-tool/en/ </t>
  </si>
  <si>
    <t>Percentage profit to invest</t>
  </si>
  <si>
    <t>Capital investment per year:</t>
  </si>
  <si>
    <t>Income-Gross farm profit/year:</t>
  </si>
  <si>
    <t>Cost of water</t>
  </si>
  <si>
    <t>Average water cost over 25 years</t>
  </si>
  <si>
    <t>Water cost</t>
  </si>
  <si>
    <t>25 years</t>
  </si>
  <si>
    <t>10 years</t>
  </si>
  <si>
    <t>5 years</t>
  </si>
  <si>
    <t>Water levy</t>
  </si>
  <si>
    <t>https://ecometrica.com/assets/Electricity-specific-emission-factors-for-grid-electricity.pdf</t>
  </si>
  <si>
    <r>
      <t>kgCO</t>
    </r>
    <r>
      <rPr>
        <sz val="7.5"/>
        <rFont val="Arial"/>
        <family val="2"/>
      </rPr>
      <t>2</t>
    </r>
    <r>
      <rPr>
        <sz val="11"/>
        <rFont val="Arial"/>
        <family val="2"/>
      </rPr>
      <t>/kWh</t>
    </r>
  </si>
  <si>
    <t>Source:</t>
  </si>
  <si>
    <t>https://www.gov.uk/government/publications/greenhouse-gas-reporting-conversion-factors-2018</t>
  </si>
  <si>
    <t>TRANSLATION SHEET</t>
  </si>
  <si>
    <t>per m³</t>
  </si>
  <si>
    <t>per year</t>
  </si>
  <si>
    <t>Input</t>
  </si>
  <si>
    <t>not feasible</t>
  </si>
  <si>
    <t>Output</t>
  </si>
  <si>
    <t xml:space="preserve">Comparative accumulated income and system costs over first 10 years in </t>
  </si>
  <si>
    <t>Accumulated Income</t>
  </si>
  <si>
    <t xml:space="preserve">Comparative accumulated income and system costs over first 25 years in </t>
  </si>
  <si>
    <t>Comparative accumulated cash flow over first 10 years in</t>
  </si>
  <si>
    <t>Average annual water cost in</t>
  </si>
  <si>
    <t>Lisez-moi</t>
  </si>
  <si>
    <t>Cet outil permet de réaliser une analyse concurrentielle entre les recettes et trois options de pompage différentes pour l’irrigation. Les informations à obtenir pour utiliser cet outil comprennent les coûts d’investissement et d’exploitation des différents systèmes de pompage, les prévisions de recettes de la production agricole et les conditions économiques de base (taux d’inflation, etc.). Il existe un autre outil similaire à l’adresse suivante :</t>
  </si>
  <si>
    <t>Conseils et astuces</t>
  </si>
  <si>
    <t>Aperçu</t>
  </si>
  <si>
    <t>Cet outil est composé des feuilles suivantes :</t>
  </si>
  <si>
    <t>pour saisir les recettes et dépenses prévues pour les technologies d’irrigation et de pompage</t>
  </si>
  <si>
    <t>pour analyser les résultats automatiquement générés à partir de la feuille de saisie</t>
  </si>
  <si>
    <t>En savoir plus</t>
  </si>
  <si>
    <r>
      <rPr>
        <b/>
        <sz val="10"/>
        <color theme="1"/>
        <rFont val="Arial"/>
        <family val="2"/>
      </rPr>
      <t>Publié par</t>
    </r>
    <r>
      <rPr>
        <sz val="10"/>
        <color theme="1"/>
        <rFont val="Arial"/>
        <family val="2"/>
      </rPr>
      <t> :</t>
    </r>
    <r>
      <rPr>
        <sz val="10"/>
        <color theme="1"/>
        <rFont val="Arial"/>
        <family val="2"/>
      </rPr>
      <t xml:space="preserve"> </t>
    </r>
  </si>
  <si>
    <t>GIZ et FAO</t>
  </si>
  <si>
    <r>
      <rPr>
        <sz val="10"/>
        <color theme="1"/>
        <rFont val="Arial"/>
        <family val="2"/>
      </rPr>
      <t>Responsables :</t>
    </r>
  </si>
  <si>
    <t>Projet de la GIZ ‘Énergie durable pour l’alimentation – Propulser l’agriculture’ (Sustainable Energy for Food – Powering Agriculture)</t>
  </si>
  <si>
    <r>
      <rPr>
        <b/>
        <sz val="10"/>
        <color theme="1"/>
        <rFont val="Arial"/>
        <family val="2"/>
      </rPr>
      <t>Contact</t>
    </r>
    <r>
      <rPr>
        <sz val="10"/>
        <color theme="1"/>
        <rFont val="Arial"/>
        <family val="2"/>
      </rPr>
      <t> :</t>
    </r>
    <r>
      <rPr>
        <sz val="10"/>
        <color theme="1"/>
        <rFont val="Arial"/>
        <family val="2"/>
      </rPr>
      <t xml:space="preserve"> </t>
    </r>
  </si>
  <si>
    <r>
      <rPr>
        <b/>
        <sz val="10"/>
        <color theme="1"/>
        <rFont val="Arial"/>
        <family val="2"/>
      </rPr>
      <t>Lien de téléchargement</t>
    </r>
    <r>
      <rPr>
        <sz val="10"/>
        <color theme="1"/>
        <rFont val="Arial"/>
        <family val="2"/>
      </rPr>
      <t> :</t>
    </r>
    <r>
      <rPr>
        <sz val="10"/>
        <color theme="1"/>
        <rFont val="Arial"/>
        <family val="2"/>
      </rPr>
      <t xml:space="preserve"> </t>
    </r>
  </si>
  <si>
    <t xml:space="preserve">À propos de : </t>
  </si>
  <si>
    <t xml:space="preserve">Propulser l’agriculture : un grand défi énergétique pour le développement. Disponible à l’adresse :  </t>
  </si>
  <si>
    <t xml:space="preserve"> 1.5 (Novembre 2018)</t>
  </si>
  <si>
    <t>La boîte à outils pour les systèmes d’irrigation à énergie solaire (Solar Powered Irrigation Systems, SPIS)  est rendue possible grâce à l’initiative mondiale « Propulser l’agriculture : un grand défi énergétique pour le développement » (Powering Agriculture: An Energy Grand Challenge for Development – PAEGC). En 2012, l’Agence des États-Unis pour le développement international (USAID), l’Agence suédoise de coopération internationale au développement (SIDA), le ministère fédéral allemand de la Coopération économique et du Développement (BMZ), Duke Energy et l’Overseas Private Investment Cooperation (OPIC) ont mis leurs ressources en commun pour créer l’initiative PAEGC. Cette initiative a pour objectif d’appuyer de nouvelles approches durables afin d’accélérer le développement et le déploiement de solutions énergétiques propres visant à accroître la productivité et/ou la valeur agricole pour les agriculteurs et les agroindustries dans les pays en développement et dans les régions émergentes qui n’ont pas accès à une énergie propre, fiable et abordable.</t>
  </si>
  <si>
    <t>Les appellations employées dans ce produit d’information et la présentation des documents qui y figurent n’impliquent de la part de la Deutsche Gesellschaft für Internationale Zusammenarbeit (GIZ) GmbH, de l’Organisation des Nations unies pour l’alimentation et l’agriculture (FAO) ou de l’un des partenaires fondateurs de l’initiative PAEGC aucune prise de position quant au statut juridique ou au stade de développement des pays, territoires, villes ou zones ou de leurs autorités, ni quant au tracé de leurs frontières ou limites. La mention de sociétés déterminées ou de produits de fabricants, qu’ils soient ou non brevetés, n’entraîne de la part de la GIZ, de la FAO ou de l’un des partenaires fondateurs du PAEGC aucune approbation ou recommandation desdits produits de préférence à d’autres de nature analogue qui ne sont pas cités. Les opinions exprimées dans ce produit d’information sont celles de l’auteur et ne reflètent pas nécessairement celles de la GIZ, de la FAO, ou de l’un des partenaires fondateurs du PAEGC.</t>
  </si>
  <si>
    <t>La GIZ, la FAO et les partenaires fondateurs du PAEGC encouragent l’utilisation, la reproduction et la diffusion des informations contenues dans ce document. Sauf indication contraire, ces dernières peuvent être copiées, téléchargées et imprimées à des fins privées d’étude, de recherche et d’enseignement, ou pour être utilisées dans des produits ou services non commerciaux, à condition que la GIZ et la FAO soient clairement indiquées en tant que sources des informations et détentrices du droit d’auteur.</t>
  </si>
  <si>
    <t>La feuille INPUT est destinée à la saisie des valeurs qui serviront ensuite à calculer les résultats présentés sur la feuille RÉSULTATS.</t>
  </si>
  <si>
    <t>INVESTIR– Outil de calcul de reboursement</t>
  </si>
  <si>
    <t>Hypothèses de base</t>
  </si>
  <si>
    <t>Monnaie utilisée pour les calculs :</t>
  </si>
  <si>
    <t>Taux d’actualisation</t>
  </si>
  <si>
    <t>Hausse annuelle de la marge d’exploitation</t>
  </si>
  <si>
    <t>Hausse annuelle du prix du carburant</t>
  </si>
  <si>
    <t>Hausse annuelle du prix de l’électricité</t>
  </si>
  <si>
    <t>Redevance sur l'eau (supplément pour les droits d'utilisation de l'eau)</t>
  </si>
  <si>
    <t>Quantité totale maximum d'eau pompée par jour</t>
  </si>
  <si>
    <t>Revenu : Bénéfice brut par an</t>
  </si>
  <si>
    <t>Proportion du bénéfice à investir</t>
  </si>
  <si>
    <t>Entrer n’importe quelle monnaie</t>
  </si>
  <si>
    <t>taux national annuel de dévaluation de l’argent (extrait des statistiques nationales)</t>
  </si>
  <si>
    <t>taux annuel utilisé pour déterminer la valeur actuelle de flux de trésorerie futurs (Conseil: le taux d'actualisation simplifié est souvent égal au taux d'intérêt acquis sur l'épargne bancaire ou les bons du Trésor)</t>
  </si>
  <si>
    <t>taux utilisé par l’agriculteur pour augmenter ses prix chaque année (calculé selon sa propre comptabilité)</t>
  </si>
  <si>
    <t>taux auquel le carburant (diésel, essence ou GPL) augmentera chaque année (fourni par le régulateur national ou les statistiques énergétiques nationales)</t>
  </si>
  <si>
    <t>taux auquel le prix de l’électricité fournie par le réseau augmentera chaque année (fourni par l'organe national de règlement de l'électricité ou le service public d'électricité)</t>
  </si>
  <si>
    <t>le prix de l'eau par m3 déterminé par le gouvernement et les autorités locales pour l'utilisation des ressources en eau partagées avec leurs propres systèmes de pompage</t>
  </si>
  <si>
    <t>(calculé dans PRÉSERVER L'EAU - Outil de gestion des besoins en eau ou communiqué par le fournisseur de la pompe)</t>
  </si>
  <si>
    <t>m³ par jour</t>
  </si>
  <si>
    <t>(calculé dans FINANCER - Outil d'analyse de l'exploitation agricole ou à partir de sa propre comptabilité)</t>
  </si>
  <si>
    <t>du bénéfice mis à disposition pour l'investissement dans le système de pompage de l'eau</t>
  </si>
  <si>
    <t xml:space="preserve">Hypotheses de couts pour: </t>
  </si>
  <si>
    <t>Coûts d’investissement initiaux</t>
  </si>
  <si>
    <t>Panneaux solaires</t>
  </si>
  <si>
    <t>structure portante</t>
  </si>
  <si>
    <t>Unité de contrôle</t>
  </si>
  <si>
    <t>Pompe</t>
  </si>
  <si>
    <t>Câbles/canalisations</t>
  </si>
  <si>
    <t>Réservoir d'eau</t>
  </si>
  <si>
    <t>Système d'irrigation</t>
  </si>
  <si>
    <t>Forage</t>
  </si>
  <si>
    <t>D'autres coûts</t>
  </si>
  <si>
    <t>Total des coûts</t>
  </si>
  <si>
    <t>Durée de vie des composants</t>
  </si>
  <si>
    <t>Dépendance de haute qualité!</t>
  </si>
  <si>
    <t>Subvention</t>
  </si>
  <si>
    <t>Montant de la subvention sur  capital</t>
  </si>
  <si>
    <t>Les coûts de fonctionnement</t>
  </si>
  <si>
    <t>Frais de maintenance par an:</t>
  </si>
  <si>
    <t>Coûts d’exploitation par an :</t>
  </si>
  <si>
    <t>Total des coûts par an :</t>
  </si>
  <si>
    <t>Prêt</t>
  </si>
  <si>
    <t>Montant du prêt</t>
  </si>
  <si>
    <t>Taux d'intérêt</t>
  </si>
  <si>
    <t>Durée d'investissement</t>
  </si>
  <si>
    <t>Nom de la banque</t>
  </si>
  <si>
    <t>ans</t>
  </si>
  <si>
    <t>années</t>
  </si>
  <si>
    <t>Système d'irrigation alimenté par le réseau électrique</t>
  </si>
  <si>
    <t>Onduleur (si pompe CC)</t>
  </si>
  <si>
    <t>Unité de commande</t>
  </si>
  <si>
    <t>reservoir  d’eau</t>
  </si>
  <si>
    <t>Système d’irrigation</t>
  </si>
  <si>
    <t>Autres coûts</t>
  </si>
  <si>
    <r>
      <t>CO</t>
    </r>
    <r>
      <rPr>
        <vertAlign val="superscript"/>
        <sz val="11"/>
        <color theme="1"/>
        <rFont val="Arial"/>
        <family val="2"/>
      </rPr>
      <t>2</t>
    </r>
    <r>
      <rPr>
        <sz val="11"/>
        <color theme="1"/>
        <rFont val="Arial"/>
        <family val="2"/>
      </rPr>
      <t xml:space="preserve"> - Emissions par an:</t>
    </r>
  </si>
  <si>
    <t>kg/an</t>
  </si>
  <si>
    <t>facteur d'émission:</t>
  </si>
  <si>
    <t>Ajouter le facteur d'émissions du réseau électrique</t>
  </si>
  <si>
    <t>Facteur d'émissions du réseau électrique pour les pays:</t>
  </si>
  <si>
    <t>Couts de l'électricité par an:</t>
  </si>
  <si>
    <t>Cout total par an:</t>
  </si>
  <si>
    <t>Besoins quotidiens en eau:</t>
  </si>
  <si>
    <t>Débit volumique m³ / heure:</t>
  </si>
  <si>
    <t>kWh nécessaires par jour:</t>
  </si>
  <si>
    <t>Jours d'irrigation annuels:</t>
  </si>
  <si>
    <t>kWh nécessaires par an:</t>
  </si>
  <si>
    <t>Coût kWh:</t>
  </si>
  <si>
    <t xml:space="preserve">Frais d'abonnement mensuels </t>
  </si>
  <si>
    <t>Coût de l'électricité par an:</t>
  </si>
  <si>
    <t>m³/jour</t>
  </si>
  <si>
    <t>m³/heure</t>
  </si>
  <si>
    <t>days/ans</t>
  </si>
  <si>
    <t>Système d'irrigation à generateur diesel</t>
  </si>
  <si>
    <t>Génératrice</t>
  </si>
  <si>
    <t>Reservoir d’eau</t>
  </si>
  <si>
    <t>Facteur d'émission</t>
  </si>
  <si>
    <t>Essence</t>
  </si>
  <si>
    <t>GPL</t>
  </si>
  <si>
    <r>
      <t>kg de CO</t>
    </r>
    <r>
      <rPr>
        <sz val="7.5"/>
        <rFont val="Arial"/>
        <family val="2"/>
      </rPr>
      <t>2</t>
    </r>
    <r>
      <rPr>
        <sz val="11"/>
        <rFont val="Arial"/>
        <family val="2"/>
      </rPr>
      <t>/litre</t>
    </r>
  </si>
  <si>
    <t>kg de CO2/litre</t>
  </si>
  <si>
    <t>Cout du carburant par an:</t>
  </si>
  <si>
    <t>Hypothèses coûts du carburant</t>
  </si>
  <si>
    <t>Hypothèses coûts de raccordement de l'électricité</t>
  </si>
  <si>
    <t>jours/an</t>
  </si>
  <si>
    <t>Besoin en carburant du génerateur:</t>
  </si>
  <si>
    <t>Carburant nécessaire par jour:</t>
  </si>
  <si>
    <t>Carburant nécessaire par an:</t>
  </si>
  <si>
    <t>Coût Carburant</t>
  </si>
  <si>
    <t>Coût du carburant par an:</t>
  </si>
  <si>
    <t>l/heure</t>
  </si>
  <si>
    <t>l/jour</t>
  </si>
  <si>
    <t>l/an</t>
  </si>
  <si>
    <t>La feuille RÉSULTATS résume les résultats tirés des valeurs saiSPIS dans la feuille précédente.</t>
  </si>
  <si>
    <t>Total des besoins en eau par jour</t>
  </si>
  <si>
    <t>Total des recettes par an</t>
  </si>
  <si>
    <t>Montant total de l’investissement par année</t>
  </si>
  <si>
    <t>Hausse annuelle de la marge de benefice</t>
  </si>
  <si>
    <t>Si "non réalisable" est affiché pour le taux de rendement interne (IRR), sa valeur est inférieure à 0%.</t>
  </si>
  <si>
    <t>Si une valeur actuelle nette (VAN) négative (-) est affichée, alors l'investissement n'est pas réalisable.</t>
  </si>
  <si>
    <t>Si "pas de retour" est affiché pour les années de restitution, les dépenses en capital et / ou d'exploitation du système dépassent les revenus sur les 25 ans</t>
  </si>
  <si>
    <t>Analysis for</t>
  </si>
  <si>
    <t>Taux de rendement interne (IRR sur 25 ans)</t>
  </si>
  <si>
    <t>Valeur actuelle nette (VAN) sur 25ans</t>
  </si>
  <si>
    <t>Flux de trésorerie cumulés après 25 ans</t>
  </si>
  <si>
    <t>Coûts du cycle de vie du système (25 ans)</t>
  </si>
  <si>
    <t>Années de remboursement</t>
  </si>
  <si>
    <t>Banque de crédit :</t>
  </si>
  <si>
    <t>Remboursement annuel du prêt :</t>
  </si>
  <si>
    <t>Taux de rendement interne (IRR 25 ans)</t>
  </si>
  <si>
    <t>Valeur actuelle nette (VAN)</t>
  </si>
  <si>
    <r>
      <t>CO</t>
    </r>
    <r>
      <rPr>
        <vertAlign val="superscript"/>
        <sz val="18"/>
        <color theme="1"/>
        <rFont val="Arial"/>
        <family val="2"/>
      </rPr>
      <t>2</t>
    </r>
    <r>
      <rPr>
        <sz val="18"/>
        <color theme="1"/>
        <rFont val="Arial"/>
        <family val="2"/>
      </rPr>
      <t xml:space="preserve"> Emissions par an</t>
    </r>
  </si>
  <si>
    <t>Taux de rendement interne (IRR 25ans)</t>
  </si>
  <si>
    <r>
      <t>CO</t>
    </r>
    <r>
      <rPr>
        <vertAlign val="superscript"/>
        <sz val="18"/>
        <color theme="1"/>
        <rFont val="Arial"/>
        <family val="2"/>
      </rPr>
      <t>2</t>
    </r>
    <r>
      <rPr>
        <sz val="18"/>
        <color theme="1"/>
        <rFont val="Arial"/>
        <family val="2"/>
      </rPr>
      <t xml:space="preserve"> Emissions par an:</t>
    </r>
  </si>
  <si>
    <t xml:space="preserve">Certains textes utilisés dans cet outil sont utilisés dans des formules qui utilisent la reconnaissance de texte. Afin de préserver l'intégrité et la fonctionnalité de la formule, ces textes resteront en anglais. Une liste de ces textes et leur traduction correspondante est compilée ci-dessous : </t>
  </si>
  <si>
    <t>Texte en Anglais</t>
  </si>
  <si>
    <t>Feuille</t>
  </si>
  <si>
    <t>Texte en Francais</t>
  </si>
  <si>
    <t>Revenu accumulé</t>
  </si>
  <si>
    <t>Coût annuel moyen de l'eau en</t>
  </si>
  <si>
    <t>Flux de trésorerie cumulés comparatifs sur les 10 premières années en</t>
  </si>
  <si>
    <t xml:space="preserve">Comparaison du revenu accumulé et des coûts des systèmes sur les 10 premières années en </t>
  </si>
  <si>
    <t xml:space="preserve">Comparaison du revenu accumulé et des coûts des systèmes au cours des 25 premières années en </t>
  </si>
  <si>
    <t>irréalisable</t>
  </si>
  <si>
    <t>par m³</t>
  </si>
  <si>
    <t>par an</t>
  </si>
  <si>
    <t>5 ans</t>
  </si>
  <si>
    <t>10 ans</t>
  </si>
  <si>
    <t>25 ans</t>
  </si>
  <si>
    <t>/mois</t>
  </si>
  <si>
    <t xml:space="preserve"> m³ par jour</t>
  </si>
  <si>
    <t>Analyse pour</t>
  </si>
  <si>
    <t>FCFA</t>
  </si>
  <si>
    <t>Système d'irrigation à énergie solaire</t>
  </si>
  <si>
    <t>Puissance appelée par la pompe: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</si>
</sst>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6" formatCode="&quot;$&quot;#,##0_);[Red]\(&quot;$&quot;#,##0\)"/>
    <numFmt numFmtId="8" formatCode="&quot;$&quot;#,##0.00_);[Red]\(&quot;$&quot;#,##0.00\)"/>
    <numFmt numFmtId="44" formatCode="_(&quot;$&quot;* #,##0.00_);_(&quot;$&quot;* \(#,##0.00\);_(&quot;$&quot;* &quot;-&quot;??_);_(@_)"/>
    <numFmt numFmtId="43" formatCode="_(* #,##0.00_);_(* \(#,##0.00\);_(* &quot;-&quot;??_);_(@_)"/>
    <numFmt numFmtId="164" formatCode="_-* #,##0.00\ &quot;€&quot;_-;\-* #,##0.00\ &quot;€&quot;_-;_-* &quot;-&quot;??\ &quot;€&quot;_-;_-@_-"/>
    <numFmt numFmtId="165" formatCode="_-* #,##0.00\ _€_-;\-* #,##0.00\ _€_-;_-* &quot;-&quot;??\ _€_-;_-@_-"/>
    <numFmt numFmtId="166" formatCode="0.0"/>
    <numFmt numFmtId="167" formatCode="0.0%"/>
    <numFmt numFmtId="168" formatCode="#,##0.0"/>
    <numFmt numFmtId="169" formatCode="0.00?%_)"/>
    <numFmt numFmtId="170" formatCode="0_)"/>
    <numFmt numFmtId="171" formatCode="_-* #,##0\ _€_-;\-* #,##0\ _€_-;_-* &quot;-&quot;??\ _€_-;_-@_-"/>
  </numFmts>
  <fonts count="51">
    <font>
      <sz val="10"/>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0"/>
      <color theme="1"/>
      <name val="Arial"/>
      <family val="2"/>
    </font>
    <font>
      <b/>
      <sz val="10"/>
      <color theme="1"/>
      <name val="Arial"/>
      <family val="2"/>
    </font>
    <font>
      <b/>
      <sz val="10"/>
      <name val="Arial"/>
      <family val="2"/>
    </font>
    <font>
      <b/>
      <sz val="11"/>
      <color theme="1"/>
      <name val="Arial"/>
      <family val="2"/>
    </font>
    <font>
      <sz val="10"/>
      <color theme="0"/>
      <name val="Arial"/>
      <family val="2"/>
    </font>
    <font>
      <sz val="10"/>
      <name val="Arial"/>
      <family val="2"/>
    </font>
    <font>
      <b/>
      <sz val="18"/>
      <color theme="0"/>
      <name val="Arial"/>
      <family val="2"/>
    </font>
    <font>
      <sz val="10"/>
      <color indexed="23"/>
      <name val="Arial"/>
      <family val="2"/>
    </font>
    <font>
      <sz val="9"/>
      <name val="Arial"/>
      <family val="2"/>
    </font>
    <font>
      <sz val="8"/>
      <name val="Arial"/>
      <family val="2"/>
    </font>
    <font>
      <sz val="11"/>
      <name val="Arial"/>
      <family val="2"/>
    </font>
    <font>
      <b/>
      <sz val="11"/>
      <color rgb="FF9EA231"/>
      <name val="Arial"/>
      <family val="2"/>
    </font>
    <font>
      <sz val="7.5"/>
      <name val="Arial"/>
      <family val="2"/>
    </font>
    <font>
      <b/>
      <sz val="10"/>
      <color theme="6" tint="-0.249977111117893"/>
      <name val="Arial"/>
      <family val="2"/>
    </font>
    <font>
      <u/>
      <sz val="10"/>
      <color theme="10"/>
      <name val="Arial"/>
      <family val="2"/>
    </font>
    <font>
      <b/>
      <sz val="10"/>
      <color theme="0"/>
      <name val="Arial"/>
      <family val="2"/>
    </font>
    <font>
      <sz val="10"/>
      <color rgb="FFFF0000"/>
      <name val="Arial"/>
      <family val="2"/>
    </font>
    <font>
      <b/>
      <i/>
      <sz val="10"/>
      <color theme="1"/>
      <name val="Arial"/>
      <family val="2"/>
    </font>
    <font>
      <b/>
      <sz val="9"/>
      <color theme="1"/>
      <name val="Arial"/>
      <family val="2"/>
    </font>
    <font>
      <b/>
      <i/>
      <sz val="9"/>
      <color theme="1"/>
      <name val="Arial"/>
      <family val="2"/>
    </font>
    <font>
      <sz val="9"/>
      <color theme="1"/>
      <name val="Arial"/>
      <family val="2"/>
    </font>
    <font>
      <b/>
      <sz val="16"/>
      <color theme="1"/>
      <name val="Arial"/>
      <family val="2"/>
    </font>
    <font>
      <sz val="14"/>
      <color theme="1"/>
      <name val="Arial"/>
      <family val="2"/>
    </font>
    <font>
      <sz val="14"/>
      <name val="Arial"/>
      <family val="2"/>
    </font>
    <font>
      <b/>
      <sz val="18"/>
      <color theme="1"/>
      <name val="Arial"/>
      <family val="2"/>
    </font>
    <font>
      <vertAlign val="superscript"/>
      <sz val="11"/>
      <color theme="1"/>
      <name val="Arial"/>
      <family val="2"/>
    </font>
    <font>
      <sz val="16"/>
      <color theme="1"/>
      <name val="Arial"/>
      <family val="2"/>
    </font>
    <font>
      <sz val="18"/>
      <color theme="1"/>
      <name val="Arial"/>
      <family val="2"/>
    </font>
    <font>
      <vertAlign val="superscript"/>
      <sz val="18"/>
      <color theme="1"/>
      <name val="Arial"/>
      <family val="2"/>
    </font>
    <font>
      <sz val="8"/>
      <color rgb="FF7B9C30"/>
      <name val="Calibri"/>
      <family val="2"/>
    </font>
    <font>
      <sz val="11"/>
      <color rgb="FF000000"/>
      <name val="Calibri"/>
      <family val="2"/>
    </font>
    <font>
      <b/>
      <sz val="16"/>
      <color rgb="FF7B9C30"/>
      <name val="Calibri"/>
      <family val="2"/>
    </font>
    <font>
      <b/>
      <sz val="11"/>
      <color rgb="FF000000"/>
      <name val="Calibri"/>
      <family val="2"/>
    </font>
    <font>
      <sz val="11"/>
      <color theme="1"/>
      <name val="Calibri"/>
      <family val="2"/>
    </font>
    <font>
      <b/>
      <sz val="11"/>
      <color rgb="FFFF0000"/>
      <name val="Arial"/>
      <family val="2"/>
    </font>
    <font>
      <b/>
      <sz val="18"/>
      <name val="Arial"/>
      <family val="2"/>
    </font>
    <font>
      <sz val="16"/>
      <name val="Arial"/>
      <family val="2"/>
    </font>
    <font>
      <sz val="12"/>
      <color rgb="FF212121"/>
      <name val="Inherit"/>
    </font>
    <font>
      <b/>
      <sz val="12"/>
      <color rgb="FF212121"/>
      <name val="Inherit"/>
    </font>
    <font>
      <b/>
      <sz val="10"/>
      <color rgb="FF212121"/>
      <name val="Arial"/>
      <family val="2"/>
    </font>
    <font>
      <sz val="11"/>
      <color rgb="FFFF0000"/>
      <name val="Arial"/>
      <family val="2"/>
    </font>
    <font>
      <b/>
      <sz val="11"/>
      <color rgb="FF212121"/>
      <name val="Arial"/>
      <family val="2"/>
    </font>
    <font>
      <sz val="18"/>
      <color rgb="FFFF0000"/>
      <name val="Arial"/>
      <family val="2"/>
    </font>
    <font>
      <b/>
      <sz val="18"/>
      <color rgb="FFFF0000"/>
      <name val="Arial"/>
      <family val="2"/>
    </font>
    <font>
      <sz val="11"/>
      <color rgb="FF212121"/>
      <name val="Arial"/>
      <family val="2"/>
    </font>
    <font>
      <sz val="12"/>
      <color theme="1"/>
      <name val="Inherit"/>
    </font>
  </fonts>
  <fills count="25">
    <fill>
      <patternFill patternType="none"/>
    </fill>
    <fill>
      <patternFill patternType="gray125"/>
    </fill>
    <fill>
      <patternFill patternType="solid">
        <fgColor theme="8" tint="0.59999389629810485"/>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rgb="FFCC0000"/>
        <bgColor indexed="64"/>
      </patternFill>
    </fill>
    <fill>
      <patternFill patternType="solid">
        <fgColor indexed="9"/>
        <bgColor indexed="64"/>
      </patternFill>
    </fill>
    <fill>
      <patternFill patternType="solid">
        <fgColor rgb="FFFFFF66"/>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59999389629810485"/>
        <bgColor indexed="64"/>
      </patternFill>
    </fill>
    <fill>
      <patternFill patternType="solid">
        <fgColor indexed="47"/>
        <bgColor indexed="64"/>
      </patternFill>
    </fill>
    <fill>
      <patternFill patternType="solid">
        <fgColor rgb="FFFFCC99"/>
        <bgColor indexed="64"/>
      </patternFill>
    </fill>
    <fill>
      <patternFill patternType="solid">
        <fgColor rgb="FFC0C0C0"/>
        <bgColor indexed="64"/>
      </patternFill>
    </fill>
    <fill>
      <patternFill patternType="solid">
        <fgColor rgb="FFB8CCE4"/>
        <bgColor indexed="64"/>
      </patternFill>
    </fill>
    <fill>
      <patternFill patternType="solid">
        <fgColor theme="6" tint="-0.499984740745262"/>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rgb="FF7B9C30"/>
        <bgColor rgb="FF000000"/>
      </patternFill>
    </fill>
    <fill>
      <patternFill patternType="solid">
        <fgColor rgb="FFC5DC8F"/>
        <bgColor rgb="FF000000"/>
      </patternFill>
    </fill>
    <fill>
      <patternFill patternType="solid">
        <fgColor theme="4" tint="0.59999389629810485"/>
        <bgColor indexed="64"/>
      </patternFill>
    </fill>
    <fill>
      <patternFill patternType="solid">
        <fgColor theme="4" tint="0.39997558519241921"/>
        <bgColor indexed="64"/>
      </patternFill>
    </fill>
  </fills>
  <borders count="6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right/>
      <top/>
      <bottom style="thin">
        <color indexed="8"/>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thin">
        <color theme="0"/>
      </left>
      <right/>
      <top style="thin">
        <color theme="0"/>
      </top>
      <bottom/>
      <diagonal/>
    </border>
    <border>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top/>
      <bottom/>
      <diagonal/>
    </border>
    <border>
      <left style="thin">
        <color theme="0"/>
      </left>
      <right style="thin">
        <color indexed="64"/>
      </right>
      <top style="thin">
        <color indexed="64"/>
      </top>
      <bottom/>
      <diagonal/>
    </border>
    <border>
      <left style="thin">
        <color theme="0"/>
      </left>
      <right/>
      <top style="thin">
        <color indexed="64"/>
      </top>
      <bottom/>
      <diagonal/>
    </border>
    <border>
      <left style="thin">
        <color theme="0"/>
      </left>
      <right/>
      <top/>
      <bottom style="thin">
        <color indexed="64"/>
      </bottom>
      <diagonal/>
    </border>
    <border>
      <left/>
      <right style="medium">
        <color indexed="64"/>
      </right>
      <top style="thin">
        <color theme="0"/>
      </top>
      <bottom/>
      <diagonal/>
    </border>
    <border>
      <left/>
      <right style="medium">
        <color indexed="64"/>
      </right>
      <top/>
      <bottom style="thin">
        <color theme="0"/>
      </bottom>
      <diagonal/>
    </border>
    <border>
      <left style="medium">
        <color rgb="FFFFFFFF"/>
      </left>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right style="thin">
        <color theme="0"/>
      </right>
      <top/>
      <bottom/>
      <diagonal/>
    </border>
    <border>
      <left/>
      <right/>
      <top style="thin">
        <color theme="0"/>
      </top>
      <bottom style="thin">
        <color theme="0"/>
      </bottom>
      <diagonal/>
    </border>
    <border>
      <left style="medium">
        <color theme="0"/>
      </left>
      <right style="medium">
        <color theme="0"/>
      </right>
      <top/>
      <bottom/>
      <diagonal/>
    </border>
  </borders>
  <cellStyleXfs count="10">
    <xf numFmtId="0" fontId="0" fillId="0" borderId="0"/>
    <xf numFmtId="0" fontId="10" fillId="0" borderId="0"/>
    <xf numFmtId="44" fontId="10" fillId="0" borderId="0" applyFont="0" applyFill="0" applyBorder="0" applyAlignment="0" applyProtection="0"/>
    <xf numFmtId="0" fontId="10" fillId="0" borderId="0"/>
    <xf numFmtId="0" fontId="13" fillId="0" borderId="0"/>
    <xf numFmtId="0" fontId="14" fillId="0" borderId="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xf numFmtId="0" fontId="19" fillId="0" borderId="0" applyNumberFormat="0" applyFill="0" applyBorder="0" applyAlignment="0" applyProtection="0"/>
  </cellStyleXfs>
  <cellXfs count="562">
    <xf numFmtId="0" fontId="0" fillId="0" borderId="0" xfId="0"/>
    <xf numFmtId="0" fontId="4" fillId="0" borderId="0" xfId="0" applyFont="1"/>
    <xf numFmtId="0" fontId="4" fillId="0" borderId="0" xfId="0" applyFont="1" applyBorder="1"/>
    <xf numFmtId="0" fontId="10" fillId="0" borderId="0" xfId="1" applyFont="1" applyBorder="1" applyAlignment="1" applyProtection="1">
      <alignment horizontal="center"/>
    </xf>
    <xf numFmtId="0" fontId="10" fillId="0" borderId="0" xfId="1" applyFont="1" applyBorder="1" applyProtection="1"/>
    <xf numFmtId="0" fontId="7" fillId="6" borderId="0" xfId="1" applyFont="1" applyFill="1" applyBorder="1" applyAlignment="1" applyProtection="1">
      <alignment horizontal="left"/>
    </xf>
    <xf numFmtId="0" fontId="7" fillId="6" borderId="0" xfId="1" applyFont="1" applyFill="1" applyBorder="1" applyProtection="1"/>
    <xf numFmtId="0" fontId="10" fillId="6" borderId="0" xfId="1" applyFont="1" applyFill="1" applyBorder="1" applyProtection="1"/>
    <xf numFmtId="0" fontId="10" fillId="6" borderId="0" xfId="1" applyFill="1" applyBorder="1" applyAlignment="1" applyProtection="1">
      <alignment horizontal="left"/>
    </xf>
    <xf numFmtId="0" fontId="10" fillId="6" borderId="0" xfId="1" applyFill="1" applyBorder="1" applyProtection="1"/>
    <xf numFmtId="0" fontId="10" fillId="6" borderId="0" xfId="1" applyFont="1" applyFill="1" applyBorder="1" applyAlignment="1" applyProtection="1">
      <alignment horizontal="left"/>
    </xf>
    <xf numFmtId="0" fontId="10" fillId="0" borderId="0" xfId="1" applyNumberFormat="1" applyFont="1" applyBorder="1" applyAlignment="1" applyProtection="1">
      <alignment horizontal="left"/>
    </xf>
    <xf numFmtId="0" fontId="10" fillId="6" borderId="0" xfId="1" applyFont="1" applyFill="1" applyBorder="1" applyAlignment="1" applyProtection="1">
      <alignment horizontal="right"/>
    </xf>
    <xf numFmtId="4" fontId="10" fillId="6" borderId="0" xfId="2" applyNumberFormat="1" applyFont="1" applyFill="1" applyBorder="1" applyAlignment="1" applyProtection="1">
      <alignment horizontal="right"/>
    </xf>
    <xf numFmtId="2" fontId="9" fillId="6" borderId="0" xfId="1" applyNumberFormat="1" applyFont="1" applyFill="1" applyBorder="1" applyAlignment="1" applyProtection="1">
      <alignment horizontal="left"/>
    </xf>
    <xf numFmtId="44" fontId="10" fillId="6" borderId="0" xfId="2" applyFont="1" applyFill="1" applyBorder="1" applyAlignment="1" applyProtection="1">
      <alignment horizontal="right"/>
    </xf>
    <xf numFmtId="169" fontId="10" fillId="6" borderId="0" xfId="1" applyNumberFormat="1" applyFont="1" applyFill="1" applyBorder="1" applyAlignment="1" applyProtection="1">
      <alignment horizontal="right"/>
    </xf>
    <xf numFmtId="0" fontId="9" fillId="6" borderId="0" xfId="1" applyFont="1" applyFill="1" applyBorder="1" applyAlignment="1" applyProtection="1">
      <alignment horizontal="left"/>
    </xf>
    <xf numFmtId="170" fontId="10" fillId="6" borderId="0" xfId="1" applyNumberFormat="1" applyFont="1" applyFill="1" applyBorder="1" applyAlignment="1" applyProtection="1">
      <alignment horizontal="right"/>
    </xf>
    <xf numFmtId="0" fontId="10" fillId="6" borderId="0" xfId="1" applyNumberFormat="1" applyFont="1" applyFill="1" applyBorder="1" applyAlignment="1" applyProtection="1">
      <alignment horizontal="left"/>
    </xf>
    <xf numFmtId="14" fontId="10" fillId="6" borderId="0" xfId="1" applyNumberFormat="1" applyFont="1" applyFill="1" applyBorder="1" applyAlignment="1" applyProtection="1">
      <alignment horizontal="right"/>
    </xf>
    <xf numFmtId="14" fontId="9" fillId="6" borderId="0" xfId="1" applyNumberFormat="1" applyFont="1" applyFill="1" applyBorder="1" applyAlignment="1" applyProtection="1">
      <alignment horizontal="left"/>
    </xf>
    <xf numFmtId="0" fontId="7" fillId="6" borderId="0" xfId="1" applyFont="1" applyFill="1" applyBorder="1" applyAlignment="1" applyProtection="1">
      <alignment horizontal="left" wrapText="1"/>
    </xf>
    <xf numFmtId="0" fontId="7" fillId="6" borderId="0" xfId="1" applyFont="1" applyFill="1" applyBorder="1" applyAlignment="1" applyProtection="1">
      <alignment horizontal="right" wrapText="1"/>
    </xf>
    <xf numFmtId="0" fontId="10" fillId="0" borderId="0" xfId="1" applyNumberFormat="1" applyFont="1" applyBorder="1" applyAlignment="1" applyProtection="1">
      <alignment wrapText="1"/>
    </xf>
    <xf numFmtId="0" fontId="10" fillId="0" borderId="0" xfId="1" applyFont="1" applyBorder="1" applyAlignment="1" applyProtection="1">
      <alignment wrapText="1"/>
    </xf>
    <xf numFmtId="0" fontId="7" fillId="6" borderId="0" xfId="1" applyFont="1" applyFill="1" applyBorder="1" applyAlignment="1" applyProtection="1">
      <alignment horizontal="left" wrapText="1" indent="2"/>
    </xf>
    <xf numFmtId="0" fontId="7" fillId="6" borderId="0" xfId="1" applyFont="1" applyFill="1" applyBorder="1" applyAlignment="1" applyProtection="1">
      <alignment horizontal="left" wrapText="1" indent="3"/>
    </xf>
    <xf numFmtId="0" fontId="12" fillId="6" borderId="0" xfId="1" applyFont="1" applyFill="1" applyBorder="1" applyAlignment="1" applyProtection="1">
      <alignment horizontal="left"/>
    </xf>
    <xf numFmtId="14" fontId="12" fillId="6" borderId="0" xfId="1" applyNumberFormat="1" applyFont="1" applyFill="1" applyBorder="1" applyAlignment="1" applyProtection="1">
      <alignment horizontal="right"/>
    </xf>
    <xf numFmtId="39" fontId="12" fillId="6" borderId="0" xfId="2" applyNumberFormat="1" applyFont="1" applyFill="1" applyBorder="1" applyAlignment="1" applyProtection="1">
      <alignment horizontal="right"/>
    </xf>
    <xf numFmtId="43" fontId="12" fillId="6" borderId="0" xfId="2" applyNumberFormat="1" applyFont="1" applyFill="1" applyBorder="1" applyAlignment="1" applyProtection="1">
      <alignment horizontal="right"/>
    </xf>
    <xf numFmtId="0" fontId="10" fillId="0" borderId="0" xfId="1" applyFont="1" applyAlignment="1" applyProtection="1">
      <alignment horizontal="left"/>
    </xf>
    <xf numFmtId="0" fontId="10" fillId="0" borderId="0" xfId="1" applyFont="1" applyProtection="1"/>
    <xf numFmtId="0" fontId="10" fillId="0" borderId="0" xfId="1" applyNumberFormat="1" applyFont="1" applyBorder="1" applyAlignment="1" applyProtection="1">
      <alignment horizontal="center"/>
    </xf>
    <xf numFmtId="0" fontId="10" fillId="0" borderId="0" xfId="1" applyFont="1" applyBorder="1" applyAlignment="1" applyProtection="1">
      <alignment horizontal="left"/>
    </xf>
    <xf numFmtId="9" fontId="0" fillId="0" borderId="0" xfId="6" applyFont="1"/>
    <xf numFmtId="9" fontId="0" fillId="0" borderId="2" xfId="6" applyFont="1" applyBorder="1"/>
    <xf numFmtId="3" fontId="10" fillId="6" borderId="0" xfId="1" applyNumberFormat="1" applyFont="1" applyFill="1" applyBorder="1" applyAlignment="1" applyProtection="1">
      <alignment horizontal="right"/>
    </xf>
    <xf numFmtId="0" fontId="4" fillId="0" borderId="0" xfId="0" applyFont="1" applyFill="1" applyBorder="1"/>
    <xf numFmtId="0" fontId="4" fillId="11" borderId="14" xfId="0" applyFont="1" applyFill="1" applyBorder="1"/>
    <xf numFmtId="0" fontId="4" fillId="11" borderId="15" xfId="0" applyFont="1" applyFill="1" applyBorder="1"/>
    <xf numFmtId="0" fontId="4" fillId="11" borderId="16" xfId="0" applyFont="1" applyFill="1" applyBorder="1"/>
    <xf numFmtId="0" fontId="4" fillId="11" borderId="0" xfId="0" applyFont="1" applyFill="1" applyBorder="1"/>
    <xf numFmtId="0" fontId="4" fillId="11" borderId="19" xfId="0" applyFont="1" applyFill="1" applyBorder="1"/>
    <xf numFmtId="0" fontId="4" fillId="11" borderId="18" xfId="0" applyFont="1" applyFill="1" applyBorder="1"/>
    <xf numFmtId="0" fontId="8" fillId="11" borderId="18" xfId="0" applyFont="1" applyFill="1" applyBorder="1" applyAlignment="1">
      <alignment vertical="center"/>
    </xf>
    <xf numFmtId="0" fontId="8" fillId="11" borderId="0" xfId="0" applyFont="1" applyFill="1" applyBorder="1" applyAlignment="1">
      <alignment vertical="center"/>
    </xf>
    <xf numFmtId="0" fontId="8" fillId="11" borderId="18" xfId="0" applyFont="1" applyFill="1" applyBorder="1" applyAlignment="1">
      <alignment horizontal="center" vertical="center"/>
    </xf>
    <xf numFmtId="0" fontId="4" fillId="11" borderId="0" xfId="0" applyFont="1" applyFill="1" applyBorder="1" applyAlignment="1">
      <alignment horizontal="center" vertical="center"/>
    </xf>
    <xf numFmtId="0" fontId="8" fillId="11" borderId="18" xfId="0" applyFont="1" applyFill="1" applyBorder="1" applyAlignment="1"/>
    <xf numFmtId="0" fontId="8" fillId="11" borderId="0" xfId="0" applyFont="1" applyFill="1" applyBorder="1" applyAlignment="1">
      <alignment wrapText="1"/>
    </xf>
    <xf numFmtId="0" fontId="8" fillId="11" borderId="0" xfId="0" applyFont="1" applyFill="1" applyBorder="1" applyAlignment="1">
      <alignment horizontal="center"/>
    </xf>
    <xf numFmtId="0" fontId="4" fillId="11" borderId="0" xfId="0" applyFont="1" applyFill="1" applyBorder="1" applyAlignment="1">
      <alignment vertical="center"/>
    </xf>
    <xf numFmtId="0" fontId="4" fillId="11" borderId="20" xfId="0" applyFont="1" applyFill="1" applyBorder="1"/>
    <xf numFmtId="0" fontId="4" fillId="11" borderId="21" xfId="0" applyFont="1" applyFill="1" applyBorder="1"/>
    <xf numFmtId="0" fontId="4" fillId="11" borderId="22" xfId="0" applyFont="1" applyFill="1" applyBorder="1"/>
    <xf numFmtId="0" fontId="4" fillId="12" borderId="0" xfId="0" applyFont="1" applyFill="1" applyBorder="1"/>
    <xf numFmtId="0" fontId="4" fillId="12" borderId="14" xfId="0" applyFont="1" applyFill="1" applyBorder="1"/>
    <xf numFmtId="0" fontId="4" fillId="12" borderId="15" xfId="0" applyFont="1" applyFill="1" applyBorder="1"/>
    <xf numFmtId="0" fontId="4" fillId="12" borderId="16" xfId="0" applyFont="1" applyFill="1" applyBorder="1"/>
    <xf numFmtId="0" fontId="4" fillId="12" borderId="18" xfId="0" applyFont="1" applyFill="1" applyBorder="1"/>
    <xf numFmtId="0" fontId="4" fillId="12" borderId="19" xfId="0" applyFont="1" applyFill="1" applyBorder="1"/>
    <xf numFmtId="0" fontId="4" fillId="12" borderId="20" xfId="0" applyFont="1" applyFill="1" applyBorder="1"/>
    <xf numFmtId="0" fontId="4" fillId="12" borderId="21" xfId="0" applyFont="1" applyFill="1" applyBorder="1"/>
    <xf numFmtId="0" fontId="4" fillId="12" borderId="22" xfId="0" applyFont="1" applyFill="1" applyBorder="1"/>
    <xf numFmtId="0" fontId="8" fillId="12" borderId="18" xfId="0" applyFont="1" applyFill="1" applyBorder="1" applyAlignment="1">
      <alignment horizontal="center"/>
    </xf>
    <xf numFmtId="0" fontId="8" fillId="12" borderId="0" xfId="0" applyFont="1" applyFill="1" applyBorder="1"/>
    <xf numFmtId="0" fontId="4" fillId="12" borderId="0" xfId="0" applyFont="1" applyFill="1" applyBorder="1" applyAlignment="1">
      <alignment horizontal="center"/>
    </xf>
    <xf numFmtId="0" fontId="4" fillId="12" borderId="0" xfId="0" applyFont="1" applyFill="1" applyBorder="1" applyAlignment="1">
      <alignment horizontal="left"/>
    </xf>
    <xf numFmtId="0" fontId="8" fillId="11" borderId="18" xfId="0" applyFont="1" applyFill="1" applyBorder="1" applyAlignment="1">
      <alignment horizontal="left"/>
    </xf>
    <xf numFmtId="9" fontId="0" fillId="0" borderId="0" xfId="6" applyFont="1" applyBorder="1"/>
    <xf numFmtId="171" fontId="4" fillId="12" borderId="24" xfId="7" applyNumberFormat="1" applyFont="1" applyFill="1" applyBorder="1"/>
    <xf numFmtId="171" fontId="4" fillId="12" borderId="23" xfId="7" applyNumberFormat="1" applyFont="1" applyFill="1" applyBorder="1"/>
    <xf numFmtId="171" fontId="4" fillId="0" borderId="26" xfId="7" applyNumberFormat="1" applyFont="1" applyFill="1" applyBorder="1" applyProtection="1">
      <protection locked="0"/>
    </xf>
    <xf numFmtId="171" fontId="4" fillId="0" borderId="9" xfId="7" applyNumberFormat="1" applyFont="1" applyFill="1" applyBorder="1" applyProtection="1">
      <protection locked="0"/>
    </xf>
    <xf numFmtId="171" fontId="4" fillId="0" borderId="9" xfId="7" applyNumberFormat="1" applyFont="1" applyFill="1" applyBorder="1" applyAlignment="1" applyProtection="1">
      <alignment horizontal="center"/>
      <protection locked="0"/>
    </xf>
    <xf numFmtId="9" fontId="4" fillId="0" borderId="9" xfId="6" applyFont="1" applyFill="1" applyBorder="1" applyAlignment="1" applyProtection="1">
      <alignment horizontal="center"/>
      <protection locked="0"/>
    </xf>
    <xf numFmtId="0" fontId="4" fillId="0" borderId="10" xfId="0" applyFont="1" applyFill="1" applyBorder="1" applyAlignment="1" applyProtection="1">
      <alignment horizontal="center"/>
      <protection locked="0"/>
    </xf>
    <xf numFmtId="0" fontId="4" fillId="0" borderId="9" xfId="0" applyFont="1" applyBorder="1" applyAlignment="1" applyProtection="1">
      <alignment horizontal="center"/>
      <protection locked="0"/>
    </xf>
    <xf numFmtId="171" fontId="4" fillId="0" borderId="30" xfId="7" applyNumberFormat="1" applyFont="1" applyFill="1" applyBorder="1" applyAlignment="1" applyProtection="1">
      <alignment horizontal="center"/>
      <protection locked="0"/>
    </xf>
    <xf numFmtId="0" fontId="7" fillId="6" borderId="0" xfId="1" applyFont="1" applyFill="1" applyBorder="1" applyAlignment="1" applyProtection="1">
      <alignment horizontal="center"/>
    </xf>
    <xf numFmtId="165" fontId="10" fillId="6" borderId="0" xfId="7" applyFont="1" applyFill="1" applyBorder="1" applyAlignment="1" applyProtection="1">
      <alignment horizontal="right"/>
    </xf>
    <xf numFmtId="2" fontId="4" fillId="12" borderId="0" xfId="0" applyNumberFormat="1" applyFont="1" applyFill="1" applyBorder="1" applyAlignment="1">
      <alignment horizontal="center"/>
    </xf>
    <xf numFmtId="2" fontId="4" fillId="12" borderId="0" xfId="0" applyNumberFormat="1" applyFont="1" applyFill="1" applyBorder="1" applyAlignment="1" applyProtection="1">
      <alignment horizontal="center"/>
    </xf>
    <xf numFmtId="0" fontId="7" fillId="6" borderId="0" xfId="1" applyFont="1" applyFill="1" applyBorder="1" applyAlignment="1" applyProtection="1">
      <alignment horizontal="center"/>
    </xf>
    <xf numFmtId="3" fontId="10" fillId="6" borderId="0" xfId="2" applyNumberFormat="1" applyFont="1" applyFill="1" applyBorder="1" applyAlignment="1" applyProtection="1">
      <alignment horizontal="right"/>
    </xf>
    <xf numFmtId="10" fontId="10" fillId="6" borderId="0" xfId="6" applyNumberFormat="1" applyFont="1" applyFill="1" applyBorder="1" applyAlignment="1" applyProtection="1">
      <alignment horizontal="right"/>
    </xf>
    <xf numFmtId="0" fontId="4" fillId="14" borderId="15" xfId="0" applyFont="1" applyFill="1" applyBorder="1"/>
    <xf numFmtId="0" fontId="4" fillId="14" borderId="16" xfId="0" applyFont="1" applyFill="1" applyBorder="1"/>
    <xf numFmtId="0" fontId="4" fillId="14" borderId="18" xfId="0" applyFont="1" applyFill="1" applyBorder="1"/>
    <xf numFmtId="0" fontId="4" fillId="14" borderId="0" xfId="0" applyFont="1" applyFill="1" applyBorder="1"/>
    <xf numFmtId="0" fontId="4" fillId="14" borderId="19" xfId="0" applyFont="1" applyFill="1" applyBorder="1"/>
    <xf numFmtId="0" fontId="4" fillId="14" borderId="20" xfId="0" applyFont="1" applyFill="1" applyBorder="1"/>
    <xf numFmtId="0" fontId="4" fillId="14" borderId="21" xfId="0" applyFont="1" applyFill="1" applyBorder="1"/>
    <xf numFmtId="0" fontId="4" fillId="14" borderId="22" xfId="0" applyFont="1" applyFill="1" applyBorder="1"/>
    <xf numFmtId="0" fontId="6" fillId="13" borderId="9" xfId="0" applyFont="1" applyFill="1" applyBorder="1" applyAlignment="1"/>
    <xf numFmtId="0" fontId="6" fillId="14" borderId="9" xfId="0" applyFont="1" applyFill="1" applyBorder="1"/>
    <xf numFmtId="0" fontId="6" fillId="14" borderId="4" xfId="0" applyFont="1" applyFill="1" applyBorder="1"/>
    <xf numFmtId="0" fontId="4" fillId="14" borderId="14" xfId="0" applyFont="1" applyFill="1" applyBorder="1"/>
    <xf numFmtId="171" fontId="4" fillId="14" borderId="24" xfId="7" applyNumberFormat="1" applyFont="1" applyFill="1" applyBorder="1"/>
    <xf numFmtId="0" fontId="4" fillId="14" borderId="0" xfId="0" applyFont="1" applyFill="1" applyBorder="1" applyAlignment="1">
      <alignment horizontal="center"/>
    </xf>
    <xf numFmtId="171" fontId="4" fillId="14" borderId="23" xfId="7" applyNumberFormat="1" applyFont="1" applyFill="1" applyBorder="1" applyAlignment="1">
      <alignment horizontal="center"/>
    </xf>
    <xf numFmtId="0" fontId="4" fillId="15" borderId="15" xfId="0" applyFont="1" applyFill="1" applyBorder="1"/>
    <xf numFmtId="0" fontId="4" fillId="15" borderId="16" xfId="0" applyFont="1" applyFill="1" applyBorder="1"/>
    <xf numFmtId="0" fontId="4" fillId="15" borderId="0" xfId="0" applyFont="1" applyFill="1" applyBorder="1"/>
    <xf numFmtId="0" fontId="4" fillId="15" borderId="19" xfId="0" applyFont="1" applyFill="1" applyBorder="1"/>
    <xf numFmtId="0" fontId="4" fillId="15" borderId="22" xfId="0" applyFont="1" applyFill="1" applyBorder="1"/>
    <xf numFmtId="0" fontId="4" fillId="15" borderId="21" xfId="0" applyFont="1" applyFill="1" applyBorder="1"/>
    <xf numFmtId="0" fontId="4" fillId="15" borderId="14" xfId="0" applyFont="1" applyFill="1" applyBorder="1"/>
    <xf numFmtId="0" fontId="4" fillId="15" borderId="18" xfId="0" applyFont="1" applyFill="1" applyBorder="1"/>
    <xf numFmtId="0" fontId="8" fillId="15" borderId="18" xfId="0" applyFont="1" applyFill="1" applyBorder="1" applyAlignment="1">
      <alignment horizontal="center"/>
    </xf>
    <xf numFmtId="0" fontId="4" fillId="15" borderId="20" xfId="0" applyFont="1" applyFill="1" applyBorder="1"/>
    <xf numFmtId="0" fontId="4" fillId="15" borderId="0" xfId="0" applyFont="1" applyFill="1" applyBorder="1" applyAlignment="1">
      <alignment horizontal="center"/>
    </xf>
    <xf numFmtId="171" fontId="4" fillId="15" borderId="23" xfId="7" applyNumberFormat="1" applyFont="1" applyFill="1" applyBorder="1" applyAlignment="1">
      <alignment horizontal="center"/>
    </xf>
    <xf numFmtId="171" fontId="4" fillId="15" borderId="24" xfId="7" applyNumberFormat="1" applyFont="1" applyFill="1" applyBorder="1"/>
    <xf numFmtId="0" fontId="6" fillId="15" borderId="9" xfId="0" applyFont="1" applyFill="1" applyBorder="1"/>
    <xf numFmtId="0" fontId="6" fillId="15" borderId="4" xfId="0" applyFont="1" applyFill="1" applyBorder="1"/>
    <xf numFmtId="0" fontId="4" fillId="12" borderId="0" xfId="0" applyFont="1" applyFill="1" applyBorder="1" applyAlignment="1" applyProtection="1">
      <alignment horizontal="center"/>
    </xf>
    <xf numFmtId="171" fontId="4" fillId="14" borderId="0" xfId="7" applyNumberFormat="1" applyFont="1" applyFill="1" applyBorder="1" applyProtection="1"/>
    <xf numFmtId="0" fontId="4" fillId="14" borderId="0" xfId="0" applyFont="1" applyFill="1" applyBorder="1" applyProtection="1"/>
    <xf numFmtId="1" fontId="4" fillId="15" borderId="0" xfId="0" applyNumberFormat="1" applyFont="1" applyFill="1" applyBorder="1" applyAlignment="1" applyProtection="1">
      <alignment horizontal="center"/>
    </xf>
    <xf numFmtId="1" fontId="4" fillId="14" borderId="0" xfId="0" applyNumberFormat="1" applyFont="1" applyFill="1" applyBorder="1" applyAlignment="1" applyProtection="1">
      <alignment horizontal="center"/>
    </xf>
    <xf numFmtId="171" fontId="4" fillId="12" borderId="32" xfId="7" applyNumberFormat="1" applyFont="1" applyFill="1" applyBorder="1" applyProtection="1"/>
    <xf numFmtId="0" fontId="8" fillId="10" borderId="9" xfId="0" applyFont="1" applyFill="1" applyBorder="1" applyAlignment="1" applyProtection="1">
      <alignment horizontal="center" vertical="center"/>
      <protection locked="0"/>
    </xf>
    <xf numFmtId="0" fontId="4" fillId="11" borderId="0" xfId="0" applyFont="1" applyFill="1" applyBorder="1" applyAlignment="1"/>
    <xf numFmtId="167" fontId="8" fillId="10" borderId="9" xfId="0" applyNumberFormat="1" applyFont="1" applyFill="1" applyBorder="1" applyAlignment="1" applyProtection="1">
      <alignment horizontal="center" vertical="center"/>
      <protection locked="0"/>
    </xf>
    <xf numFmtId="167" fontId="8" fillId="11" borderId="0" xfId="0" applyNumberFormat="1" applyFont="1" applyFill="1" applyBorder="1" applyAlignment="1">
      <alignment horizontal="center" vertical="center"/>
    </xf>
    <xf numFmtId="9" fontId="8" fillId="10" borderId="9" xfId="0" applyNumberFormat="1" applyFont="1" applyFill="1" applyBorder="1" applyAlignment="1" applyProtection="1">
      <alignment horizontal="center" vertical="center"/>
      <protection locked="0"/>
    </xf>
    <xf numFmtId="1" fontId="8" fillId="10" borderId="9" xfId="0" applyNumberFormat="1" applyFont="1" applyFill="1" applyBorder="1" applyAlignment="1" applyProtection="1">
      <alignment horizontal="center" vertical="center"/>
      <protection locked="0"/>
    </xf>
    <xf numFmtId="171" fontId="8" fillId="10" borderId="9" xfId="7" applyNumberFormat="1" applyFont="1" applyFill="1" applyBorder="1" applyAlignment="1" applyProtection="1">
      <alignment horizontal="center" vertical="center"/>
      <protection locked="0"/>
    </xf>
    <xf numFmtId="0" fontId="8" fillId="12" borderId="18" xfId="0" applyFont="1" applyFill="1" applyBorder="1"/>
    <xf numFmtId="0" fontId="8" fillId="15" borderId="18" xfId="0" applyFont="1" applyFill="1" applyBorder="1"/>
    <xf numFmtId="165" fontId="0" fillId="0" borderId="0" xfId="7" applyFont="1"/>
    <xf numFmtId="0" fontId="15" fillId="0" borderId="0" xfId="0" applyFont="1"/>
    <xf numFmtId="0" fontId="6" fillId="0" borderId="0" xfId="0" applyFont="1" applyAlignment="1"/>
    <xf numFmtId="0" fontId="0" fillId="0" borderId="0" xfId="0" applyAlignment="1">
      <alignment horizontal="left" vertical="center"/>
    </xf>
    <xf numFmtId="0" fontId="0" fillId="0" borderId="0" xfId="0" applyAlignment="1">
      <alignment horizontal="left" vertical="center" wrapText="1"/>
    </xf>
    <xf numFmtId="9" fontId="8" fillId="10" borderId="9" xfId="6" applyFont="1" applyFill="1" applyBorder="1" applyAlignment="1" applyProtection="1">
      <alignment horizontal="center" vertical="center"/>
      <protection locked="0"/>
    </xf>
    <xf numFmtId="8" fontId="10" fillId="6" borderId="0" xfId="1" applyNumberFormat="1" applyFont="1" applyFill="1" applyBorder="1" applyAlignment="1" applyProtection="1">
      <alignment horizontal="left"/>
    </xf>
    <xf numFmtId="0" fontId="21" fillId="6" borderId="0" xfId="1" applyFont="1" applyFill="1" applyBorder="1" applyAlignment="1" applyProtection="1">
      <alignment horizontal="left"/>
    </xf>
    <xf numFmtId="14" fontId="21" fillId="6" borderId="0" xfId="1" applyNumberFormat="1" applyFont="1" applyFill="1" applyBorder="1" applyAlignment="1" applyProtection="1">
      <alignment horizontal="right"/>
    </xf>
    <xf numFmtId="39" fontId="21" fillId="6" borderId="0" xfId="2" applyNumberFormat="1" applyFont="1" applyFill="1" applyBorder="1" applyAlignment="1" applyProtection="1">
      <alignment horizontal="right"/>
    </xf>
    <xf numFmtId="43" fontId="21" fillId="6" borderId="0" xfId="2" applyNumberFormat="1" applyFont="1" applyFill="1" applyBorder="1" applyAlignment="1" applyProtection="1">
      <alignment horizontal="right"/>
    </xf>
    <xf numFmtId="0" fontId="21" fillId="0" borderId="0" xfId="1" applyFont="1" applyBorder="1" applyAlignment="1" applyProtection="1">
      <alignment wrapText="1"/>
    </xf>
    <xf numFmtId="0" fontId="21" fillId="0" borderId="0" xfId="1" applyFont="1" applyBorder="1" applyProtection="1"/>
    <xf numFmtId="0" fontId="0" fillId="0" borderId="1" xfId="0" applyFont="1" applyBorder="1"/>
    <xf numFmtId="0" fontId="0" fillId="0" borderId="3" xfId="0" applyFont="1" applyBorder="1"/>
    <xf numFmtId="0" fontId="0" fillId="0" borderId="0" xfId="0" applyFont="1"/>
    <xf numFmtId="0" fontId="0" fillId="0" borderId="4" xfId="0" applyFont="1" applyBorder="1"/>
    <xf numFmtId="9" fontId="0" fillId="0" borderId="0" xfId="0" applyNumberFormat="1" applyFont="1" applyBorder="1"/>
    <xf numFmtId="0" fontId="0" fillId="0" borderId="5" xfId="0" applyFont="1" applyBorder="1"/>
    <xf numFmtId="0" fontId="0" fillId="0" borderId="0" xfId="0" applyFont="1" applyBorder="1"/>
    <xf numFmtId="3" fontId="0" fillId="0" borderId="0" xfId="0" applyNumberFormat="1" applyFont="1" applyBorder="1"/>
    <xf numFmtId="0" fontId="0" fillId="0" borderId="6" xfId="0" applyFont="1" applyBorder="1"/>
    <xf numFmtId="1" fontId="0" fillId="0" borderId="7" xfId="0" applyNumberFormat="1" applyFont="1" applyBorder="1"/>
    <xf numFmtId="0" fontId="0" fillId="0" borderId="8" xfId="0" applyFont="1" applyBorder="1"/>
    <xf numFmtId="0" fontId="0" fillId="8" borderId="2" xfId="0" applyFont="1" applyFill="1" applyBorder="1"/>
    <xf numFmtId="0" fontId="0" fillId="8" borderId="9" xfId="0" applyFont="1" applyFill="1" applyBorder="1" applyAlignment="1">
      <alignment horizontal="center"/>
    </xf>
    <xf numFmtId="0" fontId="0" fillId="8" borderId="11" xfId="0" applyFont="1" applyFill="1" applyBorder="1"/>
    <xf numFmtId="0" fontId="0" fillId="9" borderId="3" xfId="0" applyFont="1" applyFill="1" applyBorder="1"/>
    <xf numFmtId="0" fontId="0" fillId="9" borderId="4" xfId="0" applyFont="1" applyFill="1" applyBorder="1" applyAlignment="1">
      <alignment wrapText="1"/>
    </xf>
    <xf numFmtId="0" fontId="0" fillId="9" borderId="0" xfId="0" applyFont="1" applyFill="1" applyBorder="1"/>
    <xf numFmtId="0" fontId="0" fillId="9" borderId="5" xfId="0" applyFont="1" applyFill="1" applyBorder="1" applyAlignment="1">
      <alignment horizontal="center"/>
    </xf>
    <xf numFmtId="0" fontId="0" fillId="9" borderId="0" xfId="0" applyFont="1" applyFill="1" applyBorder="1" applyAlignment="1">
      <alignment horizontal="right"/>
    </xf>
    <xf numFmtId="1" fontId="0" fillId="9" borderId="0" xfId="0" applyNumberFormat="1" applyFont="1" applyFill="1" applyBorder="1"/>
    <xf numFmtId="0" fontId="0" fillId="9" borderId="5" xfId="0" applyFont="1" applyFill="1" applyBorder="1"/>
    <xf numFmtId="0" fontId="0" fillId="9" borderId="9" xfId="0" applyFont="1" applyFill="1" applyBorder="1" applyAlignment="1">
      <alignment wrapText="1"/>
    </xf>
    <xf numFmtId="3" fontId="0" fillId="9" borderId="0" xfId="0" applyNumberFormat="1" applyFont="1" applyFill="1" applyBorder="1"/>
    <xf numFmtId="0" fontId="0" fillId="9" borderId="4" xfId="0" applyFont="1" applyFill="1" applyBorder="1"/>
    <xf numFmtId="1" fontId="0" fillId="9" borderId="0" xfId="0" applyNumberFormat="1" applyFont="1" applyFill="1" applyBorder="1" applyAlignment="1">
      <alignment horizontal="right"/>
    </xf>
    <xf numFmtId="0" fontId="0" fillId="9" borderId="6" xfId="0" applyFont="1" applyFill="1" applyBorder="1"/>
    <xf numFmtId="0" fontId="0" fillId="9" borderId="7" xfId="0" applyFont="1" applyFill="1" applyBorder="1"/>
    <xf numFmtId="0" fontId="0" fillId="9" borderId="8" xfId="0" applyFont="1" applyFill="1" applyBorder="1"/>
    <xf numFmtId="1" fontId="0" fillId="9" borderId="7" xfId="0" applyNumberFormat="1" applyFont="1" applyFill="1" applyBorder="1"/>
    <xf numFmtId="0" fontId="0" fillId="0" borderId="0" xfId="0" applyFont="1" applyAlignment="1"/>
    <xf numFmtId="0" fontId="0" fillId="13" borderId="2" xfId="0" applyFont="1" applyFill="1" applyBorder="1"/>
    <xf numFmtId="0" fontId="0" fillId="13" borderId="3" xfId="0" applyFont="1" applyFill="1" applyBorder="1" applyAlignment="1"/>
    <xf numFmtId="0" fontId="0" fillId="13" borderId="4" xfId="0" applyFont="1" applyFill="1" applyBorder="1" applyAlignment="1"/>
    <xf numFmtId="0" fontId="0" fillId="13" borderId="0" xfId="0" applyFont="1" applyFill="1" applyBorder="1"/>
    <xf numFmtId="0" fontId="0" fillId="13" borderId="5" xfId="0" applyFont="1" applyFill="1" applyBorder="1" applyAlignment="1"/>
    <xf numFmtId="0" fontId="0" fillId="13" borderId="4" xfId="0" applyFont="1" applyFill="1" applyBorder="1"/>
    <xf numFmtId="0" fontId="0" fillId="13" borderId="0" xfId="0" applyFont="1" applyFill="1"/>
    <xf numFmtId="0" fontId="0" fillId="13" borderId="5" xfId="0" applyFont="1" applyFill="1" applyBorder="1"/>
    <xf numFmtId="0" fontId="3" fillId="13" borderId="0" xfId="0" applyFont="1" applyFill="1" applyBorder="1" applyAlignment="1">
      <alignment vertical="top"/>
    </xf>
    <xf numFmtId="1" fontId="0" fillId="13" borderId="0" xfId="0" applyNumberFormat="1" applyFont="1" applyFill="1" applyBorder="1"/>
    <xf numFmtId="0" fontId="0" fillId="13" borderId="7" xfId="0" applyFont="1" applyFill="1" applyBorder="1"/>
    <xf numFmtId="1" fontId="0" fillId="13" borderId="7" xfId="0" applyNumberFormat="1" applyFont="1" applyFill="1" applyBorder="1"/>
    <xf numFmtId="0" fontId="22" fillId="13" borderId="0" xfId="0" applyFont="1" applyFill="1" applyBorder="1"/>
    <xf numFmtId="2" fontId="0" fillId="13" borderId="0" xfId="0" applyNumberFormat="1" applyFont="1" applyFill="1" applyBorder="1"/>
    <xf numFmtId="3" fontId="8" fillId="13" borderId="0" xfId="0" applyNumberFormat="1" applyFont="1" applyFill="1" applyBorder="1" applyAlignment="1">
      <alignment horizontal="center"/>
    </xf>
    <xf numFmtId="3" fontId="8" fillId="3" borderId="12" xfId="0" applyNumberFormat="1" applyFont="1" applyFill="1" applyBorder="1" applyAlignment="1">
      <alignment horizontal="center"/>
    </xf>
    <xf numFmtId="167" fontId="8" fillId="3" borderId="13" xfId="0" applyNumberFormat="1" applyFont="1" applyFill="1" applyBorder="1" applyAlignment="1">
      <alignment horizontal="center"/>
    </xf>
    <xf numFmtId="0" fontId="0" fillId="13" borderId="6" xfId="0" applyFont="1" applyFill="1" applyBorder="1"/>
    <xf numFmtId="9" fontId="0" fillId="13" borderId="7" xfId="0" applyNumberFormat="1" applyFont="1" applyFill="1" applyBorder="1"/>
    <xf numFmtId="0" fontId="0" fillId="13" borderId="8" xfId="0" applyFont="1" applyFill="1" applyBorder="1"/>
    <xf numFmtId="0" fontId="0" fillId="15" borderId="2" xfId="0" applyFont="1" applyFill="1" applyBorder="1"/>
    <xf numFmtId="0" fontId="0" fillId="15" borderId="3" xfId="0" applyFont="1" applyFill="1" applyBorder="1"/>
    <xf numFmtId="0" fontId="0" fillId="15" borderId="0" xfId="0" applyFont="1" applyFill="1" applyBorder="1"/>
    <xf numFmtId="0" fontId="0" fillId="15" borderId="5" xfId="0" applyFont="1" applyFill="1" applyBorder="1"/>
    <xf numFmtId="0" fontId="0" fillId="15" borderId="4" xfId="0" applyFont="1" applyFill="1" applyBorder="1"/>
    <xf numFmtId="0" fontId="3" fillId="15" borderId="4" xfId="0" applyFont="1" applyFill="1" applyBorder="1" applyAlignment="1">
      <alignment horizontal="left" vertical="center"/>
    </xf>
    <xf numFmtId="0" fontId="3" fillId="15" borderId="4" xfId="0" applyFont="1" applyFill="1" applyBorder="1"/>
    <xf numFmtId="0" fontId="0" fillId="15" borderId="4" xfId="0" applyFont="1" applyFill="1" applyBorder="1" applyAlignment="1"/>
    <xf numFmtId="0" fontId="0" fillId="15" borderId="7" xfId="0" applyFont="1" applyFill="1" applyBorder="1"/>
    <xf numFmtId="1" fontId="0" fillId="15" borderId="7" xfId="0" applyNumberFormat="1" applyFont="1" applyFill="1" applyBorder="1" applyAlignment="1">
      <alignment horizontal="right"/>
    </xf>
    <xf numFmtId="1" fontId="0" fillId="15" borderId="0" xfId="0" applyNumberFormat="1" applyFont="1" applyFill="1" applyBorder="1"/>
    <xf numFmtId="166" fontId="0" fillId="15" borderId="0" xfId="0" applyNumberFormat="1" applyFont="1" applyFill="1" applyBorder="1"/>
    <xf numFmtId="0" fontId="22" fillId="15" borderId="0" xfId="0" applyFont="1" applyFill="1" applyBorder="1"/>
    <xf numFmtId="0" fontId="0" fillId="15" borderId="0" xfId="0" applyFont="1" applyFill="1" applyBorder="1" applyAlignment="1">
      <alignment horizontal="center"/>
    </xf>
    <xf numFmtId="2" fontId="0" fillId="15" borderId="0" xfId="0" applyNumberFormat="1" applyFont="1" applyFill="1" applyBorder="1"/>
    <xf numFmtId="3" fontId="8" fillId="15" borderId="4" xfId="0" applyNumberFormat="1" applyFont="1" applyFill="1" applyBorder="1" applyAlignment="1">
      <alignment horizontal="center"/>
    </xf>
    <xf numFmtId="0" fontId="0" fillId="15" borderId="6" xfId="0" applyFont="1" applyFill="1" applyBorder="1"/>
    <xf numFmtId="0" fontId="0" fillId="15" borderId="8" xfId="0" applyFont="1" applyFill="1" applyBorder="1"/>
    <xf numFmtId="0" fontId="23" fillId="0" borderId="0" xfId="0" applyFont="1"/>
    <xf numFmtId="0" fontId="25" fillId="0" borderId="0" xfId="0" applyFont="1"/>
    <xf numFmtId="3" fontId="25" fillId="0" borderId="4" xfId="0" applyNumberFormat="1" applyFont="1" applyBorder="1" applyAlignment="1">
      <alignment horizontal="center"/>
    </xf>
    <xf numFmtId="3" fontId="25" fillId="0" borderId="5" xfId="0" applyNumberFormat="1" applyFont="1" applyBorder="1"/>
    <xf numFmtId="0" fontId="23" fillId="0" borderId="0" xfId="0" applyFont="1" applyAlignment="1">
      <alignment horizontal="center"/>
    </xf>
    <xf numFmtId="3" fontId="23" fillId="0" borderId="4" xfId="0" applyNumberFormat="1" applyFont="1" applyBorder="1" applyAlignment="1">
      <alignment horizontal="center"/>
    </xf>
    <xf numFmtId="3" fontId="23" fillId="0" borderId="5" xfId="0" applyNumberFormat="1" applyFont="1" applyBorder="1" applyAlignment="1">
      <alignment horizontal="center"/>
    </xf>
    <xf numFmtId="0" fontId="25" fillId="0" borderId="0" xfId="0" applyFont="1" applyAlignment="1">
      <alignment horizontal="center"/>
    </xf>
    <xf numFmtId="0" fontId="14" fillId="0" borderId="0" xfId="5" applyFont="1"/>
    <xf numFmtId="1" fontId="0" fillId="0" borderId="0" xfId="0" applyNumberFormat="1" applyFont="1"/>
    <xf numFmtId="3" fontId="25" fillId="0" borderId="0" xfId="0" applyNumberFormat="1" applyFont="1" applyBorder="1" applyAlignment="1">
      <alignment horizontal="center"/>
    </xf>
    <xf numFmtId="3" fontId="25" fillId="0" borderId="5" xfId="0" applyNumberFormat="1" applyFont="1" applyBorder="1" applyAlignment="1">
      <alignment horizontal="center"/>
    </xf>
    <xf numFmtId="9" fontId="0" fillId="0" borderId="0" xfId="0" applyNumberFormat="1" applyFont="1"/>
    <xf numFmtId="0" fontId="25" fillId="0" borderId="0" xfId="0" applyFont="1" applyAlignment="1">
      <alignment horizontal="left"/>
    </xf>
    <xf numFmtId="3" fontId="25" fillId="0" borderId="6" xfId="0" applyNumberFormat="1" applyFont="1" applyBorder="1" applyAlignment="1">
      <alignment horizontal="center"/>
    </xf>
    <xf numFmtId="3" fontId="25" fillId="0" borderId="8" xfId="0" applyNumberFormat="1" applyFont="1" applyBorder="1"/>
    <xf numFmtId="0" fontId="0" fillId="14" borderId="2" xfId="0" applyFont="1" applyFill="1" applyBorder="1"/>
    <xf numFmtId="0" fontId="0" fillId="14" borderId="3" xfId="0" applyFont="1" applyFill="1" applyBorder="1"/>
    <xf numFmtId="0" fontId="0" fillId="14" borderId="0" xfId="0" applyFont="1" applyFill="1" applyBorder="1"/>
    <xf numFmtId="0" fontId="0" fillId="14" borderId="5" xfId="0" applyFont="1" applyFill="1" applyBorder="1"/>
    <xf numFmtId="0" fontId="3" fillId="14" borderId="4" xfId="0" applyFont="1" applyFill="1" applyBorder="1" applyAlignment="1">
      <alignment horizontal="left" vertical="center"/>
    </xf>
    <xf numFmtId="0" fontId="3" fillId="14" borderId="4" xfId="0" applyFont="1" applyFill="1" applyBorder="1"/>
    <xf numFmtId="0" fontId="0" fillId="14" borderId="4" xfId="0" applyFont="1" applyFill="1" applyBorder="1" applyAlignment="1"/>
    <xf numFmtId="0" fontId="0" fillId="14" borderId="7" xfId="0" applyFont="1" applyFill="1" applyBorder="1"/>
    <xf numFmtId="1" fontId="0" fillId="14" borderId="7" xfId="0" applyNumberFormat="1" applyFont="1" applyFill="1" applyBorder="1" applyAlignment="1">
      <alignment horizontal="right"/>
    </xf>
    <xf numFmtId="165" fontId="0" fillId="14" borderId="0" xfId="0" applyNumberFormat="1" applyFont="1" applyFill="1" applyBorder="1"/>
    <xf numFmtId="1" fontId="0" fillId="14" borderId="0" xfId="0" applyNumberFormat="1" applyFont="1" applyFill="1" applyBorder="1"/>
    <xf numFmtId="0" fontId="0" fillId="14" borderId="4" xfId="0" applyFont="1" applyFill="1" applyBorder="1"/>
    <xf numFmtId="166" fontId="0" fillId="14" borderId="0" xfId="0" applyNumberFormat="1" applyFont="1" applyFill="1" applyBorder="1"/>
    <xf numFmtId="0" fontId="0" fillId="14" borderId="0" xfId="0" applyFont="1" applyFill="1"/>
    <xf numFmtId="0" fontId="22" fillId="14" borderId="0" xfId="0" applyFont="1" applyFill="1" applyBorder="1"/>
    <xf numFmtId="2" fontId="0" fillId="14" borderId="0" xfId="0" applyNumberFormat="1" applyFont="1" applyFill="1" applyBorder="1"/>
    <xf numFmtId="3" fontId="8" fillId="14" borderId="4" xfId="0" applyNumberFormat="1" applyFont="1" applyFill="1" applyBorder="1" applyAlignment="1">
      <alignment horizontal="center"/>
    </xf>
    <xf numFmtId="0" fontId="0" fillId="14" borderId="6" xfId="0" applyFont="1" applyFill="1" applyBorder="1"/>
    <xf numFmtId="0" fontId="0" fillId="14" borderId="8" xfId="0" applyFont="1" applyFill="1" applyBorder="1"/>
    <xf numFmtId="0" fontId="10" fillId="0" borderId="0" xfId="1" applyFont="1"/>
    <xf numFmtId="3" fontId="0" fillId="0" borderId="0" xfId="0" applyNumberFormat="1" applyFont="1"/>
    <xf numFmtId="167" fontId="0" fillId="0" borderId="0" xfId="0" applyNumberFormat="1" applyFont="1"/>
    <xf numFmtId="0" fontId="3" fillId="0" borderId="0" xfId="0" applyFont="1"/>
    <xf numFmtId="168" fontId="0" fillId="0" borderId="0" xfId="0" applyNumberFormat="1" applyFont="1"/>
    <xf numFmtId="0" fontId="22" fillId="13" borderId="25" xfId="0" applyFont="1" applyFill="1" applyBorder="1"/>
    <xf numFmtId="1" fontId="0" fillId="13" borderId="11" xfId="0" applyNumberFormat="1" applyFont="1" applyFill="1" applyBorder="1"/>
    <xf numFmtId="0" fontId="0" fillId="13" borderId="17" xfId="0" applyFont="1" applyFill="1" applyBorder="1"/>
    <xf numFmtId="6" fontId="0" fillId="13" borderId="0" xfId="0" applyNumberFormat="1" applyFont="1" applyFill="1" applyBorder="1"/>
    <xf numFmtId="0" fontId="0" fillId="13" borderId="11" xfId="0" applyFont="1" applyFill="1" applyBorder="1"/>
    <xf numFmtId="0" fontId="0" fillId="15" borderId="0" xfId="0" applyFont="1" applyFill="1"/>
    <xf numFmtId="0" fontId="2" fillId="12" borderId="0" xfId="0" applyFont="1" applyFill="1" applyBorder="1"/>
    <xf numFmtId="0" fontId="0" fillId="12" borderId="0" xfId="0" applyFont="1" applyFill="1" applyBorder="1" applyAlignment="1">
      <alignment horizontal="center"/>
    </xf>
    <xf numFmtId="171" fontId="5" fillId="14" borderId="0" xfId="7" applyNumberFormat="1" applyFont="1" applyFill="1" applyBorder="1" applyAlignment="1" applyProtection="1">
      <alignment horizontal="center"/>
    </xf>
    <xf numFmtId="171" fontId="1" fillId="10" borderId="9" xfId="7" applyNumberFormat="1" applyFont="1" applyFill="1" applyBorder="1" applyProtection="1">
      <protection locked="0"/>
    </xf>
    <xf numFmtId="0" fontId="1" fillId="10" borderId="9" xfId="0" applyFont="1" applyFill="1" applyBorder="1" applyProtection="1">
      <protection locked="0"/>
    </xf>
    <xf numFmtId="0" fontId="27" fillId="11" borderId="0" xfId="0" applyFont="1" applyFill="1" applyBorder="1"/>
    <xf numFmtId="0" fontId="27" fillId="11" borderId="0" xfId="0" applyFont="1" applyFill="1"/>
    <xf numFmtId="0" fontId="27" fillId="11" borderId="0" xfId="0" applyFont="1" applyFill="1" applyAlignment="1"/>
    <xf numFmtId="0" fontId="28" fillId="11" borderId="0" xfId="5" applyFont="1" applyFill="1"/>
    <xf numFmtId="0" fontId="27" fillId="11" borderId="0" xfId="0" applyFont="1" applyFill="1" applyBorder="1" applyAlignment="1"/>
    <xf numFmtId="0" fontId="27" fillId="11" borderId="0" xfId="0" applyFont="1" applyFill="1" applyBorder="1" applyProtection="1">
      <protection locked="0"/>
    </xf>
    <xf numFmtId="0" fontId="27" fillId="11" borderId="38" xfId="0" applyFont="1" applyFill="1" applyBorder="1"/>
    <xf numFmtId="0" fontId="27" fillId="11" borderId="39" xfId="0" applyFont="1" applyFill="1" applyBorder="1"/>
    <xf numFmtId="0" fontId="27" fillId="11" borderId="40" xfId="0" applyFont="1" applyFill="1" applyBorder="1"/>
    <xf numFmtId="0" fontId="27" fillId="11" borderId="39" xfId="0" applyFont="1" applyFill="1" applyBorder="1" applyAlignment="1">
      <alignment horizontal="left"/>
    </xf>
    <xf numFmtId="2" fontId="0" fillId="0" borderId="0" xfId="0" applyNumberFormat="1" applyFont="1"/>
    <xf numFmtId="165" fontId="0" fillId="0" borderId="0" xfId="7" applyFont="1" applyBorder="1"/>
    <xf numFmtId="165" fontId="8" fillId="10" borderId="9" xfId="7" applyNumberFormat="1" applyFont="1" applyFill="1" applyBorder="1" applyAlignment="1" applyProtection="1">
      <alignment horizontal="center" vertical="center"/>
      <protection locked="0"/>
    </xf>
    <xf numFmtId="0" fontId="0" fillId="13" borderId="0" xfId="0" applyNumberFormat="1" applyFont="1" applyFill="1" applyBorder="1"/>
    <xf numFmtId="0" fontId="8" fillId="3" borderId="12" xfId="0" applyNumberFormat="1" applyFont="1" applyFill="1" applyBorder="1" applyAlignment="1">
      <alignment horizontal="center"/>
    </xf>
    <xf numFmtId="1" fontId="8" fillId="3" borderId="12" xfId="0" applyNumberFormat="1" applyFont="1" applyFill="1" applyBorder="1" applyAlignment="1">
      <alignment horizontal="center"/>
    </xf>
    <xf numFmtId="0" fontId="27" fillId="10" borderId="0" xfId="0" applyFont="1" applyFill="1" applyAlignment="1">
      <alignment vertical="center"/>
    </xf>
    <xf numFmtId="0" fontId="15" fillId="18" borderId="0" xfId="0" applyFont="1" applyFill="1" applyBorder="1"/>
    <xf numFmtId="0" fontId="4" fillId="18" borderId="19" xfId="0" applyFont="1" applyFill="1" applyBorder="1"/>
    <xf numFmtId="0" fontId="4" fillId="18" borderId="4" xfId="0" applyFont="1" applyFill="1" applyBorder="1"/>
    <xf numFmtId="0" fontId="15" fillId="18" borderId="19" xfId="0" applyFont="1" applyFill="1" applyBorder="1"/>
    <xf numFmtId="0" fontId="1" fillId="18" borderId="0" xfId="0" applyFont="1" applyFill="1" applyBorder="1"/>
    <xf numFmtId="0" fontId="1" fillId="18" borderId="19" xfId="0" applyFont="1" applyFill="1" applyBorder="1" applyAlignment="1">
      <alignment horizontal="left" vertical="center"/>
    </xf>
    <xf numFmtId="0" fontId="4" fillId="18" borderId="0" xfId="0" applyFont="1" applyFill="1" applyBorder="1"/>
    <xf numFmtId="2" fontId="4" fillId="18" borderId="0" xfId="0" applyNumberFormat="1" applyFont="1" applyFill="1" applyBorder="1" applyAlignment="1">
      <alignment horizontal="center"/>
    </xf>
    <xf numFmtId="2" fontId="4" fillId="18" borderId="0" xfId="0" applyNumberFormat="1" applyFont="1" applyFill="1" applyBorder="1" applyAlignment="1" applyProtection="1">
      <alignment horizontal="center"/>
    </xf>
    <xf numFmtId="171" fontId="4" fillId="18" borderId="0" xfId="7" applyNumberFormat="1" applyFont="1" applyFill="1" applyBorder="1" applyAlignment="1">
      <alignment horizontal="center"/>
    </xf>
    <xf numFmtId="0" fontId="4" fillId="10" borderId="26" xfId="0" applyFont="1" applyFill="1" applyBorder="1" applyAlignment="1" applyProtection="1">
      <alignment horizontal="center"/>
      <protection locked="0"/>
    </xf>
    <xf numFmtId="165" fontId="4" fillId="10" borderId="26" xfId="7" applyFont="1" applyFill="1" applyBorder="1" applyAlignment="1" applyProtection="1">
      <alignment horizontal="center"/>
      <protection locked="0"/>
    </xf>
    <xf numFmtId="0" fontId="1" fillId="4" borderId="0" xfId="0" applyFont="1" applyFill="1" applyBorder="1"/>
    <xf numFmtId="0" fontId="1" fillId="4" borderId="19" xfId="0" applyFont="1" applyFill="1" applyBorder="1" applyAlignment="1">
      <alignment horizontal="left" vertical="center"/>
    </xf>
    <xf numFmtId="0" fontId="1" fillId="18" borderId="42" xfId="0" applyFont="1" applyFill="1" applyBorder="1"/>
    <xf numFmtId="1" fontId="4" fillId="18" borderId="44" xfId="0" applyNumberFormat="1" applyFont="1" applyFill="1" applyBorder="1"/>
    <xf numFmtId="0" fontId="1" fillId="18" borderId="43" xfId="0" applyFont="1" applyFill="1" applyBorder="1"/>
    <xf numFmtId="0" fontId="1" fillId="18" borderId="44" xfId="0" applyFont="1" applyFill="1" applyBorder="1"/>
    <xf numFmtId="0" fontId="4" fillId="18" borderId="42" xfId="0" applyFont="1" applyFill="1" applyBorder="1"/>
    <xf numFmtId="0" fontId="4" fillId="18" borderId="43" xfId="0" applyFont="1" applyFill="1" applyBorder="1"/>
    <xf numFmtId="0" fontId="4" fillId="18" borderId="44" xfId="0" applyFont="1" applyFill="1" applyBorder="1"/>
    <xf numFmtId="0" fontId="1" fillId="4" borderId="42" xfId="0" applyFont="1" applyFill="1" applyBorder="1"/>
    <xf numFmtId="0" fontId="1" fillId="4" borderId="43" xfId="0" applyFont="1" applyFill="1" applyBorder="1"/>
    <xf numFmtId="0" fontId="1" fillId="4" borderId="44" xfId="0" applyFont="1" applyFill="1" applyBorder="1"/>
    <xf numFmtId="0" fontId="4" fillId="10" borderId="46" xfId="0" applyFont="1" applyFill="1" applyBorder="1" applyProtection="1">
      <protection locked="0"/>
    </xf>
    <xf numFmtId="0" fontId="4" fillId="19" borderId="41" xfId="0" applyFont="1" applyFill="1" applyBorder="1"/>
    <xf numFmtId="0" fontId="1" fillId="19" borderId="42" xfId="0" applyFont="1" applyFill="1" applyBorder="1"/>
    <xf numFmtId="1" fontId="4" fillId="19" borderId="0" xfId="0" applyNumberFormat="1" applyFont="1" applyFill="1" applyBorder="1"/>
    <xf numFmtId="0" fontId="15" fillId="19" borderId="45" xfId="0" applyFont="1" applyFill="1" applyBorder="1"/>
    <xf numFmtId="0" fontId="15" fillId="19" borderId="0" xfId="0" applyFont="1" applyFill="1" applyBorder="1"/>
    <xf numFmtId="0" fontId="15" fillId="19" borderId="48" xfId="0" applyFont="1" applyFill="1" applyBorder="1"/>
    <xf numFmtId="0" fontId="15" fillId="19" borderId="7" xfId="0" applyFont="1" applyFill="1" applyBorder="1"/>
    <xf numFmtId="0" fontId="1" fillId="19" borderId="45" xfId="0" applyFont="1" applyFill="1" applyBorder="1"/>
    <xf numFmtId="0" fontId="4" fillId="19" borderId="45" xfId="0" applyFont="1" applyFill="1" applyBorder="1"/>
    <xf numFmtId="0" fontId="4" fillId="19" borderId="43" xfId="0" applyFont="1" applyFill="1" applyBorder="1"/>
    <xf numFmtId="0" fontId="1" fillId="19" borderId="0" xfId="0" applyFont="1" applyFill="1" applyBorder="1"/>
    <xf numFmtId="0" fontId="1" fillId="19" borderId="43" xfId="0" applyFont="1" applyFill="1" applyBorder="1"/>
    <xf numFmtId="0" fontId="1" fillId="19" borderId="44" xfId="0" applyFont="1" applyFill="1" applyBorder="1"/>
    <xf numFmtId="0" fontId="8" fillId="19" borderId="41" xfId="0" applyFont="1" applyFill="1" applyBorder="1" applyAlignment="1">
      <alignment horizontal="left"/>
    </xf>
    <xf numFmtId="0" fontId="4" fillId="19" borderId="42" xfId="0" applyFont="1" applyFill="1" applyBorder="1"/>
    <xf numFmtId="0" fontId="4" fillId="19" borderId="0" xfId="0" applyFont="1" applyFill="1" applyBorder="1"/>
    <xf numFmtId="2" fontId="4" fillId="19" borderId="0" xfId="0" applyNumberFormat="1" applyFont="1" applyFill="1" applyBorder="1" applyAlignment="1">
      <alignment horizontal="center"/>
    </xf>
    <xf numFmtId="2" fontId="4" fillId="19" borderId="0" xfId="0" applyNumberFormat="1" applyFont="1" applyFill="1" applyBorder="1" applyAlignment="1" applyProtection="1">
      <alignment horizontal="center"/>
    </xf>
    <xf numFmtId="171" fontId="4" fillId="19" borderId="0" xfId="7" applyNumberFormat="1" applyFont="1" applyFill="1" applyBorder="1" applyAlignment="1">
      <alignment horizontal="center"/>
    </xf>
    <xf numFmtId="0" fontId="4" fillId="19" borderId="44" xfId="0" applyFont="1" applyFill="1" applyBorder="1"/>
    <xf numFmtId="0" fontId="4" fillId="19" borderId="49" xfId="0" applyFont="1" applyFill="1" applyBorder="1"/>
    <xf numFmtId="0" fontId="4" fillId="19" borderId="19" xfId="0" applyFont="1" applyFill="1" applyBorder="1"/>
    <xf numFmtId="0" fontId="15" fillId="19" borderId="19" xfId="0" applyFont="1" applyFill="1" applyBorder="1"/>
    <xf numFmtId="0" fontId="15" fillId="19" borderId="29" xfId="0" applyFont="1" applyFill="1" applyBorder="1"/>
    <xf numFmtId="0" fontId="1" fillId="19" borderId="49" xfId="0" applyFont="1" applyFill="1" applyBorder="1"/>
    <xf numFmtId="0" fontId="1" fillId="19" borderId="19" xfId="0" applyFont="1" applyFill="1" applyBorder="1" applyAlignment="1">
      <alignment horizontal="left" vertical="center"/>
    </xf>
    <xf numFmtId="0" fontId="1" fillId="19" borderId="50" xfId="0" applyFont="1" applyFill="1" applyBorder="1"/>
    <xf numFmtId="0" fontId="4" fillId="19" borderId="50" xfId="0" applyFont="1" applyFill="1" applyBorder="1"/>
    <xf numFmtId="0" fontId="4" fillId="18" borderId="49" xfId="0" applyFont="1" applyFill="1" applyBorder="1"/>
    <xf numFmtId="0" fontId="4" fillId="18" borderId="50" xfId="0" applyFont="1" applyFill="1" applyBorder="1"/>
    <xf numFmtId="0" fontId="1" fillId="18" borderId="49" xfId="0" applyFont="1" applyFill="1" applyBorder="1"/>
    <xf numFmtId="0" fontId="1" fillId="18" borderId="50" xfId="0" applyFont="1" applyFill="1" applyBorder="1"/>
    <xf numFmtId="0" fontId="1" fillId="4" borderId="49" xfId="0" applyFont="1" applyFill="1" applyBorder="1"/>
    <xf numFmtId="0" fontId="1" fillId="4" borderId="50" xfId="0" applyFont="1" applyFill="1" applyBorder="1"/>
    <xf numFmtId="0" fontId="4" fillId="20" borderId="0" xfId="0" applyFont="1" applyFill="1" applyBorder="1" applyAlignment="1">
      <alignment wrapText="1"/>
    </xf>
    <xf numFmtId="0" fontId="4" fillId="20" borderId="19" xfId="0" applyFont="1" applyFill="1" applyBorder="1" applyAlignment="1">
      <alignment wrapText="1"/>
    </xf>
    <xf numFmtId="0" fontId="4" fillId="20" borderId="0" xfId="0" applyFont="1" applyFill="1" applyBorder="1" applyAlignment="1">
      <alignment horizontal="left" wrapText="1"/>
    </xf>
    <xf numFmtId="0" fontId="4" fillId="20" borderId="19" xfId="0" applyFont="1" applyFill="1" applyBorder="1" applyAlignment="1">
      <alignment horizontal="left" wrapText="1"/>
    </xf>
    <xf numFmtId="0" fontId="4" fillId="20" borderId="0" xfId="0" applyFont="1" applyFill="1" applyBorder="1" applyAlignment="1">
      <alignment vertical="center" wrapText="1"/>
    </xf>
    <xf numFmtId="0" fontId="4" fillId="20" borderId="19" xfId="0" applyFont="1" applyFill="1" applyBorder="1" applyAlignment="1">
      <alignment vertical="center" wrapText="1"/>
    </xf>
    <xf numFmtId="0" fontId="4" fillId="20" borderId="0" xfId="0" applyFont="1" applyFill="1" applyBorder="1" applyAlignment="1">
      <alignment vertical="center"/>
    </xf>
    <xf numFmtId="0" fontId="4" fillId="20" borderId="0" xfId="0" applyFont="1" applyFill="1" applyBorder="1"/>
    <xf numFmtId="0" fontId="4" fillId="20" borderId="19" xfId="0" applyFont="1" applyFill="1" applyBorder="1"/>
    <xf numFmtId="0" fontId="8" fillId="20" borderId="0" xfId="0" applyFont="1" applyFill="1" applyBorder="1" applyAlignment="1">
      <alignment vertical="center" wrapText="1"/>
    </xf>
    <xf numFmtId="0" fontId="8" fillId="20" borderId="0" xfId="0" applyFont="1" applyFill="1" applyBorder="1" applyAlignment="1">
      <alignment vertical="center"/>
    </xf>
    <xf numFmtId="0" fontId="1" fillId="20" borderId="4" xfId="0" applyFont="1" applyFill="1" applyBorder="1" applyAlignment="1"/>
    <xf numFmtId="0" fontId="31" fillId="10" borderId="0" xfId="0" applyFont="1" applyFill="1" applyAlignment="1">
      <alignment vertical="center"/>
    </xf>
    <xf numFmtId="0" fontId="32" fillId="11" borderId="36" xfId="0" applyFont="1" applyFill="1" applyBorder="1"/>
    <xf numFmtId="0" fontId="32" fillId="11" borderId="0" xfId="0" applyFont="1" applyFill="1" applyBorder="1"/>
    <xf numFmtId="0" fontId="32" fillId="11" borderId="0" xfId="0" applyFont="1" applyFill="1" applyBorder="1" applyAlignment="1">
      <alignment horizontal="left"/>
    </xf>
    <xf numFmtId="0" fontId="32" fillId="11" borderId="37" xfId="0" applyFont="1" applyFill="1" applyBorder="1"/>
    <xf numFmtId="3" fontId="32" fillId="11" borderId="0" xfId="0" applyNumberFormat="1" applyFont="1" applyFill="1" applyBorder="1" applyAlignment="1">
      <alignment horizontal="left"/>
    </xf>
    <xf numFmtId="9" fontId="32" fillId="11" borderId="0" xfId="6" applyFont="1" applyFill="1" applyBorder="1" applyAlignment="1">
      <alignment horizontal="left"/>
    </xf>
    <xf numFmtId="0" fontId="32" fillId="13" borderId="36" xfId="0" applyFont="1" applyFill="1" applyBorder="1" applyAlignment="1">
      <alignment horizontal="left"/>
    </xf>
    <xf numFmtId="0" fontId="32" fillId="13" borderId="0" xfId="0" applyFont="1" applyFill="1" applyBorder="1" applyAlignment="1">
      <alignment horizontal="left"/>
    </xf>
    <xf numFmtId="0" fontId="32" fillId="13" borderId="37" xfId="0" applyFont="1" applyFill="1" applyBorder="1" applyAlignment="1">
      <alignment horizontal="left"/>
    </xf>
    <xf numFmtId="0" fontId="32" fillId="11" borderId="0" xfId="0" applyFont="1" applyFill="1" applyAlignment="1">
      <alignment horizontal="left"/>
    </xf>
    <xf numFmtId="0" fontId="32" fillId="15" borderId="0" xfId="0" applyFont="1" applyFill="1" applyBorder="1" applyAlignment="1">
      <alignment horizontal="left"/>
    </xf>
    <xf numFmtId="0" fontId="32" fillId="14" borderId="36" xfId="0" applyFont="1" applyFill="1" applyBorder="1" applyAlignment="1">
      <alignment horizontal="left"/>
    </xf>
    <xf numFmtId="0" fontId="32" fillId="14" borderId="0" xfId="0" applyFont="1" applyFill="1" applyBorder="1" applyAlignment="1">
      <alignment horizontal="left"/>
    </xf>
    <xf numFmtId="164" fontId="32" fillId="15" borderId="0" xfId="8" applyFont="1" applyFill="1" applyBorder="1" applyAlignment="1">
      <alignment horizontal="left"/>
    </xf>
    <xf numFmtId="0" fontId="32" fillId="13" borderId="38" xfId="0" applyFont="1" applyFill="1" applyBorder="1" applyAlignment="1">
      <alignment horizontal="left"/>
    </xf>
    <xf numFmtId="0" fontId="32" fillId="13" borderId="39" xfId="0" applyFont="1" applyFill="1" applyBorder="1" applyAlignment="1">
      <alignment horizontal="left"/>
    </xf>
    <xf numFmtId="0" fontId="32" fillId="13" borderId="40" xfId="0" applyFont="1" applyFill="1" applyBorder="1" applyAlignment="1">
      <alignment horizontal="left"/>
    </xf>
    <xf numFmtId="0" fontId="32" fillId="15" borderId="38" xfId="0" applyFont="1" applyFill="1" applyBorder="1" applyAlignment="1">
      <alignment horizontal="left"/>
    </xf>
    <xf numFmtId="0" fontId="32" fillId="15" borderId="39" xfId="0" applyFont="1" applyFill="1" applyBorder="1" applyAlignment="1">
      <alignment horizontal="left"/>
    </xf>
    <xf numFmtId="0" fontId="32" fillId="14" borderId="38" xfId="0" applyFont="1" applyFill="1" applyBorder="1" applyAlignment="1">
      <alignment horizontal="left"/>
    </xf>
    <xf numFmtId="0" fontId="32" fillId="14" borderId="39" xfId="0" applyFont="1" applyFill="1" applyBorder="1" applyAlignment="1">
      <alignment horizontal="left"/>
    </xf>
    <xf numFmtId="9" fontId="32" fillId="13" borderId="0" xfId="6" applyFont="1" applyFill="1" applyBorder="1" applyAlignment="1">
      <alignment horizontal="right"/>
    </xf>
    <xf numFmtId="0" fontId="32" fillId="13" borderId="0" xfId="0" applyFont="1" applyFill="1" applyBorder="1" applyAlignment="1">
      <alignment horizontal="right"/>
    </xf>
    <xf numFmtId="3" fontId="32" fillId="13" borderId="0" xfId="0" applyNumberFormat="1" applyFont="1" applyFill="1" applyBorder="1" applyAlignment="1">
      <alignment horizontal="right"/>
    </xf>
    <xf numFmtId="164" fontId="32" fillId="13" borderId="0" xfId="8" applyFont="1" applyFill="1" applyBorder="1" applyAlignment="1">
      <alignment horizontal="right"/>
    </xf>
    <xf numFmtId="9" fontId="32" fillId="15" borderId="0" xfId="6" applyFont="1" applyFill="1" applyBorder="1" applyAlignment="1">
      <alignment horizontal="right"/>
    </xf>
    <xf numFmtId="0" fontId="32" fillId="15" borderId="0" xfId="0" applyFont="1" applyFill="1" applyBorder="1" applyAlignment="1">
      <alignment horizontal="right"/>
    </xf>
    <xf numFmtId="3" fontId="32" fillId="15" borderId="0" xfId="0" applyNumberFormat="1" applyFont="1" applyFill="1" applyBorder="1" applyAlignment="1">
      <alignment horizontal="right"/>
    </xf>
    <xf numFmtId="171" fontId="32" fillId="15" borderId="39" xfId="7" applyNumberFormat="1" applyFont="1" applyFill="1" applyBorder="1" applyAlignment="1">
      <alignment horizontal="right"/>
    </xf>
    <xf numFmtId="9" fontId="32" fillId="14" borderId="0" xfId="6" applyFont="1" applyFill="1" applyBorder="1" applyAlignment="1">
      <alignment horizontal="right"/>
    </xf>
    <xf numFmtId="0" fontId="32" fillId="14" borderId="0" xfId="0" applyFont="1" applyFill="1" applyBorder="1" applyAlignment="1">
      <alignment horizontal="right"/>
    </xf>
    <xf numFmtId="3" fontId="32" fillId="14" borderId="0" xfId="0" applyNumberFormat="1" applyFont="1" applyFill="1" applyBorder="1" applyAlignment="1">
      <alignment horizontal="right"/>
    </xf>
    <xf numFmtId="171" fontId="32" fillId="14" borderId="39" xfId="7" applyNumberFormat="1" applyFont="1" applyFill="1" applyBorder="1" applyAlignment="1">
      <alignment horizontal="right"/>
    </xf>
    <xf numFmtId="171" fontId="1" fillId="0" borderId="9" xfId="7" applyNumberFormat="1" applyFont="1" applyFill="1" applyBorder="1" applyProtection="1">
      <protection locked="0"/>
    </xf>
    <xf numFmtId="171" fontId="1" fillId="0" borderId="27" xfId="7" applyNumberFormat="1" applyFont="1" applyFill="1" applyBorder="1" applyProtection="1">
      <protection locked="0"/>
    </xf>
    <xf numFmtId="0" fontId="1" fillId="0" borderId="31" xfId="0" applyFont="1" applyFill="1" applyBorder="1" applyProtection="1">
      <protection locked="0"/>
    </xf>
    <xf numFmtId="0" fontId="1" fillId="0" borderId="9" xfId="0" applyFont="1" applyFill="1" applyBorder="1" applyProtection="1">
      <protection locked="0"/>
    </xf>
    <xf numFmtId="0" fontId="1" fillId="0" borderId="27" xfId="0" applyFont="1" applyFill="1" applyBorder="1" applyProtection="1">
      <protection locked="0"/>
    </xf>
    <xf numFmtId="0" fontId="4" fillId="10" borderId="9" xfId="0" applyFont="1" applyFill="1" applyBorder="1" applyProtection="1">
      <protection locked="0"/>
    </xf>
    <xf numFmtId="0" fontId="34" fillId="21" borderId="0" xfId="0" applyFont="1" applyFill="1" applyBorder="1" applyAlignment="1">
      <alignment horizontal="right" vertical="center"/>
    </xf>
    <xf numFmtId="0" fontId="34" fillId="21" borderId="0" xfId="0" applyFont="1" applyFill="1" applyBorder="1"/>
    <xf numFmtId="0" fontId="35" fillId="0" borderId="0" xfId="0" applyFont="1" applyFill="1" applyBorder="1"/>
    <xf numFmtId="0" fontId="37" fillId="0" borderId="0" xfId="0" applyFont="1" applyFill="1" applyBorder="1"/>
    <xf numFmtId="0" fontId="37" fillId="0" borderId="0" xfId="0" applyFont="1" applyFill="1" applyBorder="1" applyAlignment="1">
      <alignment horizontal="center" vertical="center"/>
    </xf>
    <xf numFmtId="0" fontId="38" fillId="0" borderId="0" xfId="0" applyFont="1" applyFill="1" applyBorder="1"/>
    <xf numFmtId="0" fontId="39" fillId="20" borderId="0" xfId="0" applyFont="1" applyFill="1" applyBorder="1" applyAlignment="1">
      <alignment vertical="center" wrapText="1"/>
    </xf>
    <xf numFmtId="0" fontId="39" fillId="20" borderId="0" xfId="0" applyFont="1" applyFill="1" applyBorder="1" applyAlignment="1">
      <alignment vertical="center"/>
    </xf>
    <xf numFmtId="0" fontId="35" fillId="0" borderId="0" xfId="0" applyFont="1" applyFill="1" applyBorder="1" applyAlignment="1">
      <alignment wrapText="1"/>
    </xf>
    <xf numFmtId="0" fontId="0" fillId="0" borderId="0" xfId="0" applyAlignment="1">
      <alignment horizontal="left" vertical="center" wrapText="1"/>
    </xf>
    <xf numFmtId="0" fontId="1" fillId="0" borderId="0" xfId="0" applyFont="1"/>
    <xf numFmtId="0" fontId="1" fillId="11" borderId="18" xfId="0" applyFont="1" applyFill="1" applyBorder="1" applyAlignment="1"/>
    <xf numFmtId="0" fontId="1" fillId="11" borderId="18" xfId="0" applyFont="1" applyFill="1" applyBorder="1" applyAlignment="1">
      <alignment horizontal="center"/>
    </xf>
    <xf numFmtId="0" fontId="1" fillId="11" borderId="18" xfId="0" applyFont="1" applyFill="1" applyBorder="1"/>
    <xf numFmtId="0" fontId="7" fillId="11" borderId="18" xfId="0" applyFont="1" applyFill="1" applyBorder="1" applyAlignment="1">
      <alignment horizontal="left"/>
    </xf>
    <xf numFmtId="0" fontId="1" fillId="20" borderId="4" xfId="0" applyFont="1" applyFill="1" applyBorder="1" applyAlignment="1">
      <alignment vertical="center"/>
    </xf>
    <xf numFmtId="0" fontId="1" fillId="20" borderId="0" xfId="0" applyFont="1" applyFill="1" applyBorder="1"/>
    <xf numFmtId="0" fontId="1" fillId="13" borderId="0" xfId="0" applyFont="1" applyFill="1" applyBorder="1"/>
    <xf numFmtId="0" fontId="1" fillId="12" borderId="0" xfId="0" applyFont="1" applyFill="1" applyBorder="1"/>
    <xf numFmtId="0" fontId="8" fillId="23" borderId="18" xfId="0" applyFont="1" applyFill="1" applyBorder="1"/>
    <xf numFmtId="0" fontId="1" fillId="15" borderId="0" xfId="0" applyFont="1" applyFill="1" applyBorder="1"/>
    <xf numFmtId="0" fontId="8" fillId="23" borderId="0" xfId="0" applyFont="1" applyFill="1" applyBorder="1"/>
    <xf numFmtId="0" fontId="15" fillId="18" borderId="0" xfId="0" applyFont="1" applyFill="1" applyBorder="1" applyAlignment="1"/>
    <xf numFmtId="0" fontId="1" fillId="18" borderId="19" xfId="0" applyFont="1" applyFill="1" applyBorder="1"/>
    <xf numFmtId="0" fontId="45" fillId="18" borderId="19" xfId="0" applyFont="1" applyFill="1" applyBorder="1"/>
    <xf numFmtId="0" fontId="8" fillId="8" borderId="18" xfId="0" applyFont="1" applyFill="1" applyBorder="1"/>
    <xf numFmtId="0" fontId="1" fillId="14" borderId="0" xfId="0" applyFont="1" applyFill="1" applyBorder="1"/>
    <xf numFmtId="0" fontId="8" fillId="8" borderId="0" xfId="0" applyFont="1" applyFill="1" applyBorder="1"/>
    <xf numFmtId="0" fontId="1" fillId="8" borderId="0" xfId="0" applyFont="1" applyFill="1" applyBorder="1"/>
    <xf numFmtId="0" fontId="1" fillId="19" borderId="19" xfId="0" applyFont="1" applyFill="1" applyBorder="1"/>
    <xf numFmtId="0" fontId="8" fillId="8" borderId="18" xfId="0" applyFont="1" applyFill="1" applyBorder="1" applyAlignment="1">
      <alignment horizontal="center"/>
    </xf>
    <xf numFmtId="0" fontId="47" fillId="11" borderId="0" xfId="0" applyFont="1" applyFill="1" applyBorder="1" applyAlignment="1">
      <alignment horizontal="left"/>
    </xf>
    <xf numFmtId="0" fontId="42" fillId="13" borderId="0" xfId="0" applyFont="1" applyFill="1" applyBorder="1" applyAlignment="1">
      <alignment horizontal="left" vertical="center"/>
    </xf>
    <xf numFmtId="0" fontId="44" fillId="13" borderId="18" xfId="0" applyFont="1" applyFill="1" applyBorder="1" applyAlignment="1">
      <alignment wrapText="1"/>
    </xf>
    <xf numFmtId="0" fontId="44" fillId="23" borderId="18" xfId="0" applyFont="1" applyFill="1" applyBorder="1" applyAlignment="1">
      <alignment wrapText="1"/>
    </xf>
    <xf numFmtId="0" fontId="42" fillId="23" borderId="0" xfId="0" applyFont="1" applyFill="1" applyBorder="1" applyAlignment="1">
      <alignment horizontal="left" vertical="center"/>
    </xf>
    <xf numFmtId="0" fontId="46" fillId="8" borderId="0" xfId="0" applyFont="1" applyFill="1" applyBorder="1"/>
    <xf numFmtId="0" fontId="43" fillId="19" borderId="0" xfId="0" applyFont="1" applyFill="1" applyBorder="1" applyAlignment="1">
      <alignment horizontal="left" vertical="center"/>
    </xf>
    <xf numFmtId="0" fontId="42" fillId="19" borderId="0" xfId="0" applyFont="1" applyFill="1" applyBorder="1" applyAlignment="1">
      <alignment horizontal="left" vertical="center"/>
    </xf>
    <xf numFmtId="0" fontId="44" fillId="8" borderId="18" xfId="0" applyFont="1" applyFill="1" applyBorder="1" applyAlignment="1">
      <alignment wrapText="1"/>
    </xf>
    <xf numFmtId="0" fontId="42" fillId="8" borderId="0" xfId="0" applyFont="1" applyFill="1" applyBorder="1" applyAlignment="1">
      <alignment horizontal="left" vertical="center"/>
    </xf>
    <xf numFmtId="0" fontId="8" fillId="18" borderId="0" xfId="0" applyFont="1" applyFill="1" applyBorder="1"/>
    <xf numFmtId="0" fontId="4" fillId="15" borderId="60" xfId="0" applyFont="1" applyFill="1" applyBorder="1"/>
    <xf numFmtId="0" fontId="4" fillId="15" borderId="44" xfId="0" applyFont="1" applyFill="1" applyBorder="1"/>
    <xf numFmtId="0" fontId="4" fillId="15" borderId="61" xfId="0" applyFont="1" applyFill="1" applyBorder="1"/>
    <xf numFmtId="0" fontId="4" fillId="14" borderId="60" xfId="0" applyFont="1" applyFill="1" applyBorder="1"/>
    <xf numFmtId="0" fontId="4" fillId="14" borderId="44" xfId="0" applyFont="1" applyFill="1" applyBorder="1"/>
    <xf numFmtId="0" fontId="4" fillId="18" borderId="44" xfId="0" applyFont="1" applyFill="1" applyBorder="1" applyProtection="1">
      <protection locked="0"/>
    </xf>
    <xf numFmtId="0" fontId="1" fillId="15" borderId="60" xfId="0" applyFont="1" applyFill="1" applyBorder="1"/>
    <xf numFmtId="0" fontId="4" fillId="12" borderId="60" xfId="0" applyFont="1" applyFill="1" applyBorder="1"/>
    <xf numFmtId="0" fontId="4" fillId="12" borderId="44" xfId="0" applyFont="1" applyFill="1" applyBorder="1"/>
    <xf numFmtId="0" fontId="49" fillId="24" borderId="0" xfId="0" applyFont="1" applyFill="1" applyBorder="1" applyAlignment="1">
      <alignment horizontal="left" vertical="center"/>
    </xf>
    <xf numFmtId="0" fontId="50" fillId="18" borderId="0" xfId="0" applyFont="1" applyFill="1" applyBorder="1"/>
    <xf numFmtId="0" fontId="46" fillId="23" borderId="0" xfId="0" applyFont="1" applyFill="1" applyBorder="1"/>
    <xf numFmtId="0" fontId="46" fillId="13" borderId="0" xfId="0" applyFont="1" applyFill="1" applyBorder="1"/>
    <xf numFmtId="0" fontId="32" fillId="23" borderId="0" xfId="0" applyFont="1" applyFill="1" applyBorder="1"/>
    <xf numFmtId="0" fontId="32" fillId="15" borderId="0" xfId="0" applyFont="1" applyFill="1" applyBorder="1"/>
    <xf numFmtId="0" fontId="27" fillId="11" borderId="62" xfId="0" applyFont="1" applyFill="1" applyBorder="1"/>
    <xf numFmtId="0" fontId="32" fillId="11" borderId="62" xfId="0" applyFont="1" applyFill="1" applyBorder="1" applyAlignment="1">
      <alignment horizontal="left"/>
    </xf>
    <xf numFmtId="0" fontId="27" fillId="14" borderId="0" xfId="0" applyFont="1" applyFill="1" applyBorder="1"/>
    <xf numFmtId="0" fontId="27" fillId="11" borderId="37" xfId="0" applyFont="1" applyFill="1" applyBorder="1"/>
    <xf numFmtId="0" fontId="32" fillId="11" borderId="37" xfId="0" applyFont="1" applyFill="1" applyBorder="1" applyAlignment="1">
      <alignment horizontal="left"/>
    </xf>
    <xf numFmtId="0" fontId="32" fillId="14" borderId="37" xfId="0" applyFont="1" applyFill="1" applyBorder="1" applyAlignment="1">
      <alignment horizontal="left"/>
    </xf>
    <xf numFmtId="164" fontId="32" fillId="14" borderId="37" xfId="8" applyFont="1" applyFill="1" applyBorder="1" applyAlignment="1">
      <alignment horizontal="left"/>
    </xf>
    <xf numFmtId="0" fontId="47" fillId="14" borderId="40" xfId="0" applyFont="1" applyFill="1" applyBorder="1" applyAlignment="1">
      <alignment horizontal="left"/>
    </xf>
    <xf numFmtId="0" fontId="27" fillId="13" borderId="36" xfId="0" applyFont="1" applyFill="1" applyBorder="1" applyAlignment="1">
      <alignment horizontal="left"/>
    </xf>
    <xf numFmtId="0" fontId="27" fillId="23" borderId="0" xfId="0" applyFont="1" applyFill="1" applyBorder="1"/>
    <xf numFmtId="0" fontId="32" fillId="14" borderId="0" xfId="0" applyFont="1" applyFill="1" applyBorder="1"/>
    <xf numFmtId="0" fontId="19" fillId="0" borderId="0" xfId="9" applyAlignment="1">
      <alignment horizontal="left" wrapText="1"/>
    </xf>
    <xf numFmtId="0" fontId="0" fillId="0" borderId="0" xfId="0" applyAlignment="1">
      <alignment horizontal="left" wrapText="1"/>
    </xf>
    <xf numFmtId="0" fontId="0" fillId="0" borderId="0" xfId="0" applyAlignment="1">
      <alignment horizontal="left" vertical="center" wrapText="1"/>
    </xf>
    <xf numFmtId="0" fontId="19" fillId="0" borderId="0" xfId="9" applyAlignment="1">
      <alignment horizontal="left" vertical="center" wrapText="1"/>
    </xf>
    <xf numFmtId="0" fontId="6" fillId="0" borderId="0" xfId="0" applyFont="1" applyAlignment="1">
      <alignment horizontal="center"/>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20" xfId="0" applyBorder="1" applyAlignment="1">
      <alignment horizontal="left" vertical="center" wrapText="1"/>
    </xf>
    <xf numFmtId="0" fontId="0" fillId="0" borderId="21" xfId="0" applyBorder="1" applyAlignment="1">
      <alignment horizontal="left" vertical="center" wrapText="1"/>
    </xf>
    <xf numFmtId="0" fontId="0" fillId="0" borderId="22" xfId="0" applyBorder="1" applyAlignment="1">
      <alignment horizontal="left" vertical="center" wrapText="1"/>
    </xf>
    <xf numFmtId="0" fontId="20" fillId="16" borderId="0" xfId="0" applyFont="1" applyFill="1" applyAlignment="1">
      <alignment horizontal="center"/>
    </xf>
    <xf numFmtId="0" fontId="18" fillId="0" borderId="0" xfId="0" applyFont="1" applyAlignment="1">
      <alignment horizontal="center"/>
    </xf>
    <xf numFmtId="0" fontId="0" fillId="0" borderId="0" xfId="0" applyAlignment="1">
      <alignment horizontal="left" vertical="center"/>
    </xf>
    <xf numFmtId="0" fontId="0" fillId="0" borderId="18" xfId="0" applyBorder="1" applyAlignment="1">
      <alignment horizontal="left" vertical="center" wrapText="1"/>
    </xf>
    <xf numFmtId="0" fontId="0" fillId="0" borderId="0" xfId="0" applyBorder="1" applyAlignment="1">
      <alignment horizontal="left" vertical="center" wrapText="1"/>
    </xf>
    <xf numFmtId="0" fontId="0" fillId="0" borderId="19" xfId="0" applyBorder="1" applyAlignment="1">
      <alignment horizontal="left" vertical="center" wrapText="1"/>
    </xf>
    <xf numFmtId="0" fontId="0" fillId="0" borderId="14"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0" fillId="0" borderId="18" xfId="0" applyBorder="1" applyAlignment="1">
      <alignment horizontal="left" vertical="center"/>
    </xf>
    <xf numFmtId="0" fontId="0" fillId="0" borderId="0" xfId="0" applyBorder="1"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19" fillId="0" borderId="0" xfId="9" applyAlignment="1">
      <alignment horizontal="left" vertical="center"/>
    </xf>
    <xf numFmtId="0" fontId="6" fillId="0" borderId="0" xfId="0" applyFont="1" applyAlignment="1">
      <alignment horizontal="left" vertical="center"/>
    </xf>
    <xf numFmtId="0" fontId="1" fillId="20" borderId="0" xfId="0" applyFont="1" applyFill="1" applyBorder="1" applyAlignment="1">
      <alignment horizontal="left" wrapText="1"/>
    </xf>
    <xf numFmtId="0" fontId="1" fillId="20" borderId="19" xfId="0" applyFont="1" applyFill="1" applyBorder="1" applyAlignment="1">
      <alignment horizontal="left" wrapText="1"/>
    </xf>
    <xf numFmtId="0" fontId="16" fillId="0" borderId="0" xfId="0" applyFont="1" applyBorder="1" applyAlignment="1">
      <alignment horizontal="center" vertical="center"/>
    </xf>
    <xf numFmtId="0" fontId="8" fillId="8" borderId="18" xfId="0" applyFont="1" applyFill="1" applyBorder="1" applyAlignment="1">
      <alignment horizontal="center" wrapText="1"/>
    </xf>
    <xf numFmtId="0" fontId="1" fillId="19" borderId="47" xfId="0" applyFont="1" applyFill="1" applyBorder="1" applyAlignment="1">
      <alignment horizontal="center"/>
    </xf>
    <xf numFmtId="0" fontId="1" fillId="19" borderId="2" xfId="0" applyFont="1" applyFill="1" applyBorder="1" applyAlignment="1">
      <alignment horizontal="center"/>
    </xf>
    <xf numFmtId="0" fontId="1" fillId="19" borderId="28" xfId="0" applyFont="1" applyFill="1" applyBorder="1" applyAlignment="1">
      <alignment horizontal="center"/>
    </xf>
    <xf numFmtId="0" fontId="1" fillId="20" borderId="0" xfId="0" applyFont="1" applyFill="1" applyBorder="1" applyAlignment="1">
      <alignment horizontal="left" vertical="center" wrapText="1"/>
    </xf>
    <xf numFmtId="0" fontId="1" fillId="20" borderId="19" xfId="0" applyFont="1" applyFill="1" applyBorder="1" applyAlignment="1">
      <alignment horizontal="left" vertical="center" wrapText="1"/>
    </xf>
    <xf numFmtId="0" fontId="1" fillId="20" borderId="0" xfId="0" applyFont="1" applyFill="1" applyBorder="1" applyAlignment="1">
      <alignment horizontal="left" vertical="top" wrapText="1"/>
    </xf>
    <xf numFmtId="0" fontId="1" fillId="20" borderId="19" xfId="0" applyFont="1" applyFill="1" applyBorder="1" applyAlignment="1">
      <alignment horizontal="left" vertical="top" wrapText="1"/>
    </xf>
    <xf numFmtId="0" fontId="26" fillId="11" borderId="18" xfId="0" applyFont="1" applyFill="1" applyBorder="1" applyAlignment="1">
      <alignment horizontal="center"/>
    </xf>
    <xf numFmtId="0" fontId="26" fillId="11" borderId="0" xfId="0" applyFont="1" applyFill="1" applyBorder="1" applyAlignment="1">
      <alignment horizontal="center"/>
    </xf>
    <xf numFmtId="0" fontId="26" fillId="11" borderId="19" xfId="0" applyFont="1" applyFill="1" applyBorder="1" applyAlignment="1">
      <alignment horizontal="center"/>
    </xf>
    <xf numFmtId="0" fontId="6" fillId="12" borderId="18" xfId="0" applyFont="1" applyFill="1" applyBorder="1" applyAlignment="1">
      <alignment horizontal="left" vertical="top" wrapText="1"/>
    </xf>
    <xf numFmtId="0" fontId="8" fillId="15" borderId="18" xfId="0" applyFont="1" applyFill="1" applyBorder="1" applyAlignment="1">
      <alignment horizontal="center" wrapText="1"/>
    </xf>
    <xf numFmtId="0" fontId="1" fillId="0" borderId="25" xfId="0" applyFont="1" applyFill="1" applyBorder="1" applyAlignment="1" applyProtection="1">
      <alignment horizontal="center"/>
      <protection locked="0"/>
    </xf>
    <xf numFmtId="0" fontId="4" fillId="0" borderId="17" xfId="0" applyFont="1" applyFill="1" applyBorder="1" applyAlignment="1" applyProtection="1">
      <alignment horizontal="center"/>
      <protection locked="0"/>
    </xf>
    <xf numFmtId="0" fontId="1" fillId="18" borderId="42" xfId="0" applyFont="1" applyFill="1" applyBorder="1" applyAlignment="1">
      <alignment horizontal="center"/>
    </xf>
    <xf numFmtId="0" fontId="1" fillId="18" borderId="49" xfId="0" applyFont="1" applyFill="1" applyBorder="1" applyAlignment="1">
      <alignment horizontal="center"/>
    </xf>
    <xf numFmtId="0" fontId="19" fillId="18" borderId="45" xfId="9" applyFill="1" applyBorder="1" applyAlignment="1" applyProtection="1">
      <alignment horizontal="center" vertical="center" wrapText="1"/>
      <protection locked="0"/>
    </xf>
    <xf numFmtId="0" fontId="19" fillId="18" borderId="0" xfId="9" applyFill="1" applyBorder="1" applyAlignment="1" applyProtection="1">
      <alignment horizontal="center" vertical="center" wrapText="1"/>
      <protection locked="0"/>
    </xf>
    <xf numFmtId="0" fontId="19" fillId="18" borderId="19" xfId="9" applyFill="1" applyBorder="1" applyAlignment="1" applyProtection="1">
      <alignment horizontal="center" vertical="center" wrapText="1"/>
      <protection locked="0"/>
    </xf>
    <xf numFmtId="0" fontId="19" fillId="18" borderId="43" xfId="9" applyFill="1" applyBorder="1" applyAlignment="1" applyProtection="1">
      <alignment horizontal="center" vertical="center" wrapText="1"/>
      <protection locked="0"/>
    </xf>
    <xf numFmtId="0" fontId="19" fillId="18" borderId="44" xfId="9" applyFill="1" applyBorder="1" applyAlignment="1" applyProtection="1">
      <alignment horizontal="center" vertical="center" wrapText="1"/>
      <protection locked="0"/>
    </xf>
    <xf numFmtId="0" fontId="19" fillId="18" borderId="50" xfId="9" applyFill="1" applyBorder="1" applyAlignment="1" applyProtection="1">
      <alignment horizontal="center" vertical="center" wrapText="1"/>
      <protection locked="0"/>
    </xf>
    <xf numFmtId="0" fontId="19" fillId="19" borderId="2" xfId="9" applyFill="1" applyBorder="1" applyAlignment="1" applyProtection="1">
      <alignment horizontal="center" wrapText="1"/>
      <protection locked="0"/>
    </xf>
    <xf numFmtId="0" fontId="19" fillId="19" borderId="28" xfId="9" applyFill="1" applyBorder="1" applyAlignment="1" applyProtection="1">
      <alignment horizontal="center" wrapText="1"/>
      <protection locked="0"/>
    </xf>
    <xf numFmtId="0" fontId="19" fillId="19" borderId="0" xfId="9" applyFill="1" applyBorder="1" applyAlignment="1" applyProtection="1">
      <alignment horizontal="center" wrapText="1"/>
      <protection locked="0"/>
    </xf>
    <xf numFmtId="0" fontId="19" fillId="19" borderId="19" xfId="9" applyFill="1" applyBorder="1" applyAlignment="1" applyProtection="1">
      <alignment horizontal="center" wrapText="1"/>
      <protection locked="0"/>
    </xf>
    <xf numFmtId="0" fontId="19" fillId="19" borderId="44" xfId="9" applyFill="1" applyBorder="1" applyAlignment="1" applyProtection="1">
      <alignment horizontal="center" wrapText="1"/>
      <protection locked="0"/>
    </xf>
    <xf numFmtId="0" fontId="19" fillId="19" borderId="50" xfId="9" applyFill="1" applyBorder="1" applyAlignment="1" applyProtection="1">
      <alignment horizontal="center" wrapText="1"/>
      <protection locked="0"/>
    </xf>
    <xf numFmtId="0" fontId="8" fillId="0" borderId="25" xfId="0" applyFont="1" applyFill="1" applyBorder="1" applyAlignment="1" applyProtection="1">
      <alignment horizontal="center" wrapText="1"/>
      <protection locked="0"/>
    </xf>
    <xf numFmtId="0" fontId="8" fillId="0" borderId="11" xfId="0" applyFont="1" applyFill="1" applyBorder="1" applyAlignment="1" applyProtection="1">
      <alignment horizontal="center"/>
      <protection locked="0"/>
    </xf>
    <xf numFmtId="0" fontId="8" fillId="0" borderId="17" xfId="0" applyFont="1" applyFill="1" applyBorder="1" applyAlignment="1" applyProtection="1">
      <alignment horizontal="center"/>
      <protection locked="0"/>
    </xf>
    <xf numFmtId="0" fontId="8" fillId="0" borderId="25" xfId="0" applyFont="1" applyFill="1" applyBorder="1" applyAlignment="1" applyProtection="1">
      <alignment horizontal="center"/>
      <protection locked="0"/>
    </xf>
    <xf numFmtId="0" fontId="4" fillId="0" borderId="9" xfId="0" applyFont="1" applyFill="1" applyBorder="1" applyAlignment="1" applyProtection="1">
      <alignment horizontal="left"/>
      <protection locked="0"/>
    </xf>
    <xf numFmtId="0" fontId="3" fillId="0" borderId="9" xfId="0" applyFont="1" applyFill="1" applyBorder="1" applyAlignment="1" applyProtection="1">
      <alignment horizontal="left"/>
      <protection locked="0"/>
    </xf>
    <xf numFmtId="0" fontId="41" fillId="17" borderId="55" xfId="0" applyFont="1" applyFill="1" applyBorder="1" applyAlignment="1">
      <alignment horizontal="center" vertical="center" wrapText="1"/>
    </xf>
    <xf numFmtId="0" fontId="41" fillId="17" borderId="0" xfId="0" applyFont="1" applyFill="1" applyBorder="1" applyAlignment="1">
      <alignment horizontal="center" vertical="center" wrapText="1"/>
    </xf>
    <xf numFmtId="0" fontId="41" fillId="17" borderId="56" xfId="0" applyFont="1" applyFill="1" applyBorder="1" applyAlignment="1">
      <alignment horizontal="center" vertical="center" wrapText="1"/>
    </xf>
    <xf numFmtId="0" fontId="41" fillId="17" borderId="57" xfId="0" applyFont="1" applyFill="1" applyBorder="1" applyAlignment="1">
      <alignment horizontal="center" vertical="center" wrapText="1"/>
    </xf>
    <xf numFmtId="0" fontId="41" fillId="17" borderId="58" xfId="0" applyFont="1" applyFill="1" applyBorder="1" applyAlignment="1">
      <alignment horizontal="center" vertical="center" wrapText="1"/>
    </xf>
    <xf numFmtId="0" fontId="41" fillId="17" borderId="59" xfId="0" applyFont="1" applyFill="1" applyBorder="1" applyAlignment="1">
      <alignment horizontal="center" vertical="center" wrapText="1"/>
    </xf>
    <xf numFmtId="0" fontId="40" fillId="17" borderId="52" xfId="0" applyFont="1" applyFill="1" applyBorder="1" applyAlignment="1">
      <alignment horizontal="center" vertical="center"/>
    </xf>
    <xf numFmtId="0" fontId="40" fillId="17" borderId="53" xfId="0" applyFont="1" applyFill="1" applyBorder="1" applyAlignment="1">
      <alignment horizontal="center" vertical="center"/>
    </xf>
    <xf numFmtId="0" fontId="40" fillId="17" borderId="54" xfId="0" applyFont="1" applyFill="1" applyBorder="1" applyAlignment="1">
      <alignment horizontal="center" vertical="center"/>
    </xf>
    <xf numFmtId="0" fontId="29" fillId="11" borderId="33" xfId="0" applyFont="1" applyFill="1" applyBorder="1" applyAlignment="1">
      <alignment horizontal="center" vertical="center"/>
    </xf>
    <xf numFmtId="0" fontId="29" fillId="11" borderId="34" xfId="0" applyFont="1" applyFill="1" applyBorder="1" applyAlignment="1">
      <alignment horizontal="center" vertical="center"/>
    </xf>
    <xf numFmtId="0" fontId="29" fillId="11" borderId="35" xfId="0" applyFont="1" applyFill="1" applyBorder="1" applyAlignment="1">
      <alignment horizontal="center" vertical="center"/>
    </xf>
    <xf numFmtId="0" fontId="48" fillId="15" borderId="34" xfId="0" applyFont="1" applyFill="1" applyBorder="1" applyAlignment="1">
      <alignment horizontal="center" vertical="center" wrapText="1"/>
    </xf>
    <xf numFmtId="0" fontId="48" fillId="14" borderId="34" xfId="0" applyFont="1" applyFill="1" applyBorder="1" applyAlignment="1">
      <alignment horizontal="center" vertical="center" wrapText="1"/>
    </xf>
    <xf numFmtId="0" fontId="48" fillId="14" borderId="35" xfId="0" applyFont="1" applyFill="1" applyBorder="1" applyAlignment="1">
      <alignment horizontal="center" vertical="center" wrapText="1"/>
    </xf>
    <xf numFmtId="0" fontId="48" fillId="13" borderId="33" xfId="0" applyFont="1" applyFill="1" applyBorder="1" applyAlignment="1">
      <alignment horizontal="center" vertical="center" wrapText="1"/>
    </xf>
    <xf numFmtId="0" fontId="48" fillId="13" borderId="34" xfId="0" applyFont="1" applyFill="1" applyBorder="1" applyAlignment="1">
      <alignment horizontal="center" vertical="center" wrapText="1"/>
    </xf>
    <xf numFmtId="0" fontId="48" fillId="13" borderId="35" xfId="0" applyFont="1" applyFill="1" applyBorder="1" applyAlignment="1">
      <alignment horizontal="center" vertical="center" wrapText="1"/>
    </xf>
    <xf numFmtId="0" fontId="36" fillId="22" borderId="51" xfId="0" applyFont="1" applyFill="1" applyBorder="1" applyAlignment="1">
      <alignment horizontal="center" vertical="center"/>
    </xf>
    <xf numFmtId="0" fontId="36" fillId="22" borderId="0" xfId="0" applyFont="1" applyFill="1" applyBorder="1" applyAlignment="1">
      <alignment horizontal="center" vertical="center"/>
    </xf>
    <xf numFmtId="0" fontId="35" fillId="0" borderId="0" xfId="0" applyFont="1" applyFill="1" applyBorder="1" applyAlignment="1">
      <alignment horizontal="center" vertical="center" wrapText="1"/>
    </xf>
    <xf numFmtId="9" fontId="8" fillId="2" borderId="12" xfId="0" applyNumberFormat="1" applyFont="1" applyFill="1" applyBorder="1" applyAlignment="1">
      <alignment horizontal="center" vertical="center"/>
    </xf>
    <xf numFmtId="0" fontId="0" fillId="2" borderId="13" xfId="0" applyFont="1" applyFill="1" applyBorder="1" applyAlignment="1">
      <alignment horizontal="center" vertical="center"/>
    </xf>
    <xf numFmtId="3" fontId="23" fillId="7" borderId="7" xfId="0" applyNumberFormat="1" applyFont="1" applyFill="1" applyBorder="1" applyAlignment="1">
      <alignment horizontal="center"/>
    </xf>
    <xf numFmtId="0" fontId="23" fillId="7" borderId="7" xfId="0" applyFont="1" applyFill="1" applyBorder="1" applyAlignment="1"/>
    <xf numFmtId="3" fontId="23" fillId="4" borderId="7" xfId="0" applyNumberFormat="1" applyFont="1" applyFill="1" applyBorder="1" applyAlignment="1">
      <alignment horizontal="center"/>
    </xf>
    <xf numFmtId="0" fontId="8" fillId="4" borderId="7" xfId="0" applyFont="1" applyFill="1" applyBorder="1" applyAlignment="1"/>
    <xf numFmtId="3" fontId="24" fillId="7" borderId="1" xfId="0" applyNumberFormat="1" applyFont="1" applyFill="1" applyBorder="1" applyAlignment="1">
      <alignment horizontal="center"/>
    </xf>
    <xf numFmtId="0" fontId="25" fillId="7" borderId="3" xfId="0" applyFont="1" applyFill="1" applyBorder="1" applyAlignment="1"/>
    <xf numFmtId="3" fontId="24" fillId="4" borderId="1" xfId="0" applyNumberFormat="1" applyFont="1" applyFill="1" applyBorder="1" applyAlignment="1">
      <alignment horizontal="center"/>
    </xf>
    <xf numFmtId="0" fontId="25" fillId="4" borderId="3" xfId="0" applyFont="1" applyFill="1" applyBorder="1" applyAlignment="1"/>
    <xf numFmtId="0" fontId="0" fillId="0" borderId="0" xfId="0" applyFont="1" applyAlignment="1">
      <alignment horizontal="center"/>
    </xf>
    <xf numFmtId="0" fontId="11" fillId="5" borderId="0" xfId="1" applyFont="1" applyFill="1" applyBorder="1" applyAlignment="1" applyProtection="1">
      <alignment horizontal="right"/>
    </xf>
    <xf numFmtId="0" fontId="11" fillId="5" borderId="0" xfId="1" applyFont="1" applyFill="1" applyBorder="1" applyAlignment="1" applyProtection="1">
      <alignment horizontal="center"/>
    </xf>
    <xf numFmtId="0" fontId="7" fillId="6" borderId="0" xfId="1" applyFont="1" applyFill="1" applyBorder="1" applyAlignment="1" applyProtection="1">
      <alignment horizontal="center"/>
    </xf>
  </cellXfs>
  <cellStyles count="10">
    <cellStyle name="Comma" xfId="7" builtinId="3"/>
    <cellStyle name="Currency" xfId="8" builtinId="4"/>
    <cellStyle name="Currency 2" xfId="2"/>
    <cellStyle name="Hyperlink" xfId="9" builtinId="8"/>
    <cellStyle name="Normal" xfId="0" builtinId="0"/>
    <cellStyle name="Normal 2" xfId="1"/>
    <cellStyle name="Normal 2 2" xfId="3"/>
    <cellStyle name="Normal 3" xfId="4"/>
    <cellStyle name="Normal 4" xfId="5"/>
    <cellStyle name="Percent" xfId="6" builtinId="5"/>
  </cellStyles>
  <dxfs count="40">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79998168889431442"/>
        </patternFill>
      </fill>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colors>
    <mruColors>
      <color rgb="FFB8CCE4"/>
      <color rgb="FFFF7C80"/>
      <color rgb="FFC0C0C0"/>
      <color rgb="FFFFCC99"/>
      <color rgb="FFFFFF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Output!$B$23</c:f>
          <c:strCache>
            <c:ptCount val="1"/>
            <c:pt idx="0">
              <c:v>Valeur actuelle nette (VAN) sur 25ans</c:v>
            </c:pt>
          </c:strCache>
        </c:strRef>
      </c:tx>
      <c:layout>
        <c:manualLayout>
          <c:xMode val="edge"/>
          <c:yMode val="edge"/>
          <c:x val="0.15162485275516524"/>
          <c:y val="2.5416118492531004E-2"/>
        </c:manualLayout>
      </c:layout>
      <c:overlay val="0"/>
      <c:txPr>
        <a:bodyPr/>
        <a:lstStyle/>
        <a:p>
          <a:pPr>
            <a:defRPr sz="2800"/>
          </a:pPr>
          <a:endParaRPr lang="en-US"/>
        </a:p>
      </c:txPr>
    </c:title>
    <c:autoTitleDeleted val="0"/>
    <c:plotArea>
      <c:layout>
        <c:manualLayout>
          <c:layoutTarget val="inner"/>
          <c:xMode val="edge"/>
          <c:yMode val="edge"/>
          <c:x val="0.21424352483073408"/>
          <c:y val="0.17153030464654129"/>
          <c:w val="0.76997033856121511"/>
          <c:h val="0.68252638149759204"/>
        </c:manualLayout>
      </c:layout>
      <c:barChart>
        <c:barDir val="col"/>
        <c:grouping val="clustered"/>
        <c:varyColors val="0"/>
        <c:ser>
          <c:idx val="0"/>
          <c:order val="0"/>
          <c:spPr>
            <a:ln>
              <a:solidFill>
                <a:schemeClr val="bg1"/>
              </a:solidFill>
            </a:ln>
          </c:spPr>
          <c:invertIfNegative val="0"/>
          <c:dPt>
            <c:idx val="0"/>
            <c:invertIfNegative val="0"/>
            <c:bubble3D val="0"/>
            <c:spPr>
              <a:solidFill>
                <a:schemeClr val="accent6">
                  <a:lumMod val="60000"/>
                  <a:lumOff val="40000"/>
                </a:schemeClr>
              </a:solidFill>
              <a:ln>
                <a:solidFill>
                  <a:schemeClr val="bg1"/>
                </a:solidFill>
              </a:ln>
            </c:spPr>
            <c:extLst>
              <c:ext xmlns:c16="http://schemas.microsoft.com/office/drawing/2014/chart" uri="{C3380CC4-5D6E-409C-BE32-E72D297353CC}">
                <c16:uniqueId val="{00000001-FCE1-40EB-8FEA-8557002A01E7}"/>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FCE1-40EB-8FEA-8557002A01E7}"/>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FCE1-40EB-8FEA-8557002A01E7}"/>
              </c:ext>
            </c:extLst>
          </c:dPt>
          <c:dLbls>
            <c:numFmt formatCode="#,##0" sourceLinked="0"/>
            <c:spPr>
              <a:noFill/>
              <a:ln>
                <a:noFill/>
              </a:ln>
              <a:effectLst/>
            </c:spPr>
            <c:txPr>
              <a:bodyPr wrap="square" lIns="38100" tIns="19050" rIns="38100" bIns="19050" anchor="ctr">
                <a:spAutoFit/>
              </a:bodyPr>
              <a:lstStyle/>
              <a:p>
                <a:pPr>
                  <a:defRPr sz="1600"/>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Calculation'!$E$187:$E$189</c:f>
              <c:strCache>
                <c:ptCount val="3"/>
                <c:pt idx="0">
                  <c:v>Système d'irrigation à énergie solaire</c:v>
                </c:pt>
                <c:pt idx="1">
                  <c:v>Système d'irrigation alimenté par le réseau électrique</c:v>
                </c:pt>
                <c:pt idx="2">
                  <c:v>Système d'irrigation à generateur diesel</c:v>
                </c:pt>
              </c:strCache>
            </c:strRef>
          </c:cat>
          <c:val>
            <c:numRef>
              <c:f>'Cashflow Calculation'!$F$187:$F$189</c:f>
              <c:numCache>
                <c:formatCode>#,##0</c:formatCode>
                <c:ptCount val="3"/>
                <c:pt idx="0">
                  <c:v>204545969.42661014</c:v>
                </c:pt>
                <c:pt idx="1">
                  <c:v>222472064.01218653</c:v>
                </c:pt>
                <c:pt idx="2" formatCode="0">
                  <c:v>12881106.482580228</c:v>
                </c:pt>
              </c:numCache>
            </c:numRef>
          </c:val>
          <c:extLst>
            <c:ext xmlns:c16="http://schemas.microsoft.com/office/drawing/2014/chart" uri="{C3380CC4-5D6E-409C-BE32-E72D297353CC}">
              <c16:uniqueId val="{00000006-FCE1-40EB-8FEA-8557002A01E7}"/>
            </c:ext>
          </c:extLst>
        </c:ser>
        <c:dLbls>
          <c:dLblPos val="outEnd"/>
          <c:showLegendKey val="0"/>
          <c:showVal val="1"/>
          <c:showCatName val="0"/>
          <c:showSerName val="0"/>
          <c:showPercent val="0"/>
          <c:showBubbleSize val="0"/>
        </c:dLbls>
        <c:gapWidth val="150"/>
        <c:axId val="203609624"/>
        <c:axId val="203613152"/>
      </c:barChart>
      <c:catAx>
        <c:axId val="203609624"/>
        <c:scaling>
          <c:orientation val="minMax"/>
        </c:scaling>
        <c:delete val="0"/>
        <c:axPos val="b"/>
        <c:numFmt formatCode="General" sourceLinked="0"/>
        <c:majorTickMark val="out"/>
        <c:minorTickMark val="none"/>
        <c:tickLblPos val="nextTo"/>
        <c:txPr>
          <a:bodyPr/>
          <a:lstStyle/>
          <a:p>
            <a:pPr>
              <a:defRPr sz="1800">
                <a:solidFill>
                  <a:sysClr val="windowText" lastClr="000000"/>
                </a:solidFill>
              </a:defRPr>
            </a:pPr>
            <a:endParaRPr lang="en-US"/>
          </a:p>
        </c:txPr>
        <c:crossAx val="203613152"/>
        <c:crosses val="autoZero"/>
        <c:auto val="1"/>
        <c:lblAlgn val="ctr"/>
        <c:lblOffset val="100"/>
        <c:noMultiLvlLbl val="0"/>
      </c:catAx>
      <c:valAx>
        <c:axId val="203613152"/>
        <c:scaling>
          <c:orientation val="minMax"/>
        </c:scaling>
        <c:delete val="0"/>
        <c:axPos val="l"/>
        <c:title>
          <c:tx>
            <c:strRef>
              <c:f>'Cashflow Calculation'!$E$190</c:f>
              <c:strCache>
                <c:ptCount val="1"/>
                <c:pt idx="0">
                  <c:v> FCFA</c:v>
                </c:pt>
              </c:strCache>
            </c:strRef>
          </c:tx>
          <c:overlay val="0"/>
          <c:txPr>
            <a:bodyPr rot="-5400000" vert="horz"/>
            <a:lstStyle/>
            <a:p>
              <a:pPr>
                <a:defRPr sz="2400"/>
              </a:pPr>
              <a:endParaRPr lang="en-US"/>
            </a:p>
          </c:txPr>
        </c:title>
        <c:numFmt formatCode="#,##0" sourceLinked="1"/>
        <c:majorTickMark val="out"/>
        <c:minorTickMark val="none"/>
        <c:tickLblPos val="nextTo"/>
        <c:txPr>
          <a:bodyPr/>
          <a:lstStyle/>
          <a:p>
            <a:pPr>
              <a:defRPr sz="2000"/>
            </a:pPr>
            <a:endParaRPr lang="en-US"/>
          </a:p>
        </c:txPr>
        <c:crossAx val="203609624"/>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Output!$B$21</c:f>
          <c:strCache>
            <c:ptCount val="1"/>
            <c:pt idx="0">
              <c:v>Taux de rendement interne (IRR sur 25 ans)</c:v>
            </c:pt>
          </c:strCache>
        </c:strRef>
      </c:tx>
      <c:layout>
        <c:manualLayout>
          <c:xMode val="edge"/>
          <c:yMode val="edge"/>
          <c:x val="0.1147092843541396"/>
          <c:y val="2.0491980885681674E-2"/>
        </c:manualLayout>
      </c:layout>
      <c:overlay val="0"/>
      <c:txPr>
        <a:bodyPr/>
        <a:lstStyle/>
        <a:p>
          <a:pPr>
            <a:defRPr sz="2400"/>
          </a:pPr>
          <a:endParaRPr lang="en-US"/>
        </a:p>
      </c:txPr>
    </c:title>
    <c:autoTitleDeleted val="0"/>
    <c:plotArea>
      <c:layout>
        <c:manualLayout>
          <c:layoutTarget val="inner"/>
          <c:xMode val="edge"/>
          <c:yMode val="edge"/>
          <c:x val="9.6609814232584898E-2"/>
          <c:y val="0.15640391725227895"/>
          <c:w val="0.88336662864138449"/>
          <c:h val="0.70015108326512954"/>
        </c:manualLayout>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11C4-4153-B483-C07C12FEA9BE}"/>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11C4-4153-B483-C07C12FEA9BE}"/>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11C4-4153-B483-C07C12FEA9BE}"/>
              </c:ext>
            </c:extLst>
          </c:dPt>
          <c:dLbls>
            <c:numFmt formatCode="0%" sourceLinked="0"/>
            <c:spPr>
              <a:noFill/>
              <a:ln>
                <a:noFill/>
              </a:ln>
              <a:effectLst/>
            </c:spPr>
            <c:txPr>
              <a:bodyPr wrap="square" lIns="38100" tIns="19050" rIns="38100" bIns="19050" anchor="ctr">
                <a:spAutoFit/>
              </a:bodyPr>
              <a:lstStyle/>
              <a:p>
                <a:pPr>
                  <a:defRPr sz="1600"/>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Calculation'!$H$187:$H$189</c:f>
              <c:strCache>
                <c:ptCount val="3"/>
                <c:pt idx="0">
                  <c:v>Système d'irrigation à énergie solaire</c:v>
                </c:pt>
                <c:pt idx="1">
                  <c:v>Système d'irrigation alimenté par le réseau électrique</c:v>
                </c:pt>
                <c:pt idx="2">
                  <c:v>Système d'irrigation à generateur diesel</c:v>
                </c:pt>
              </c:strCache>
            </c:strRef>
          </c:cat>
          <c:val>
            <c:numRef>
              <c:f>'Cashflow Calculation'!$I$187:$I$189</c:f>
              <c:numCache>
                <c:formatCode>0%</c:formatCode>
                <c:ptCount val="3"/>
                <c:pt idx="0" formatCode="0.0%">
                  <c:v>0.35738030666921072</c:v>
                </c:pt>
                <c:pt idx="1">
                  <c:v>0.65161456102976101</c:v>
                </c:pt>
                <c:pt idx="2">
                  <c:v>0.10197539231809927</c:v>
                </c:pt>
              </c:numCache>
            </c:numRef>
          </c:val>
          <c:extLst>
            <c:ext xmlns:c16="http://schemas.microsoft.com/office/drawing/2014/chart" uri="{C3380CC4-5D6E-409C-BE32-E72D297353CC}">
              <c16:uniqueId val="{00000006-11C4-4153-B483-C07C12FEA9BE}"/>
            </c:ext>
          </c:extLst>
        </c:ser>
        <c:dLbls>
          <c:dLblPos val="inEnd"/>
          <c:showLegendKey val="0"/>
          <c:showVal val="1"/>
          <c:showCatName val="0"/>
          <c:showSerName val="0"/>
          <c:showPercent val="0"/>
          <c:showBubbleSize val="0"/>
        </c:dLbls>
        <c:gapWidth val="150"/>
        <c:axId val="203610408"/>
        <c:axId val="202298808"/>
      </c:barChart>
      <c:catAx>
        <c:axId val="203610408"/>
        <c:scaling>
          <c:orientation val="minMax"/>
        </c:scaling>
        <c:delete val="0"/>
        <c:axPos val="b"/>
        <c:numFmt formatCode="General" sourceLinked="0"/>
        <c:majorTickMark val="out"/>
        <c:minorTickMark val="none"/>
        <c:tickLblPos val="nextTo"/>
        <c:txPr>
          <a:bodyPr/>
          <a:lstStyle/>
          <a:p>
            <a:pPr>
              <a:defRPr sz="2000">
                <a:solidFill>
                  <a:sysClr val="windowText" lastClr="000000"/>
                </a:solidFill>
              </a:defRPr>
            </a:pPr>
            <a:endParaRPr lang="en-US"/>
          </a:p>
        </c:txPr>
        <c:crossAx val="202298808"/>
        <c:crosses val="autoZero"/>
        <c:auto val="1"/>
        <c:lblAlgn val="ctr"/>
        <c:lblOffset val="100"/>
        <c:noMultiLvlLbl val="0"/>
      </c:catAx>
      <c:valAx>
        <c:axId val="202298808"/>
        <c:scaling>
          <c:orientation val="minMax"/>
        </c:scaling>
        <c:delete val="0"/>
        <c:axPos val="l"/>
        <c:numFmt formatCode="0%" sourceLinked="0"/>
        <c:majorTickMark val="out"/>
        <c:minorTickMark val="none"/>
        <c:tickLblPos val="nextTo"/>
        <c:txPr>
          <a:bodyPr/>
          <a:lstStyle/>
          <a:p>
            <a:pPr>
              <a:defRPr sz="1800"/>
            </a:pPr>
            <a:endParaRPr lang="en-US"/>
          </a:p>
        </c:txPr>
        <c:crossAx val="203610408"/>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Output!$B$27</c:f>
          <c:strCache>
            <c:ptCount val="1"/>
            <c:pt idx="0">
              <c:v>Coûts du cycle de vie du système (25 ans)</c:v>
            </c:pt>
          </c:strCache>
        </c:strRef>
      </c:tx>
      <c:layout>
        <c:manualLayout>
          <c:xMode val="edge"/>
          <c:yMode val="edge"/>
          <c:x val="0.13643332333381161"/>
          <c:y val="1.1866530497450565E-2"/>
        </c:manualLayout>
      </c:layout>
      <c:overlay val="0"/>
      <c:txPr>
        <a:bodyPr/>
        <a:lstStyle/>
        <a:p>
          <a:pPr>
            <a:defRPr sz="2800"/>
          </a:pPr>
          <a:endParaRPr lang="en-US"/>
        </a:p>
      </c:txPr>
    </c:title>
    <c:autoTitleDeleted val="0"/>
    <c:plotArea>
      <c:layout>
        <c:manualLayout>
          <c:layoutTarget val="inner"/>
          <c:xMode val="edge"/>
          <c:yMode val="edge"/>
          <c:x val="0.17420645978939059"/>
          <c:y val="0.16745803521674479"/>
          <c:w val="0.81134287346284528"/>
          <c:h val="0.68577016638903709"/>
        </c:manualLayout>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42E2-4F8E-B274-C6509290F5D8}"/>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42E2-4F8E-B274-C6509290F5D8}"/>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42E2-4F8E-B274-C6509290F5D8}"/>
              </c:ext>
            </c:extLst>
          </c:dPt>
          <c:dLbls>
            <c:numFmt formatCode="#,##0" sourceLinked="0"/>
            <c:spPr>
              <a:noFill/>
              <a:ln>
                <a:noFill/>
              </a:ln>
              <a:effectLst/>
            </c:spPr>
            <c:txPr>
              <a:bodyPr wrap="square" lIns="38100" tIns="19050" rIns="38100" bIns="19050" anchor="ctr">
                <a:spAutoFit/>
              </a:bodyPr>
              <a:lstStyle/>
              <a:p>
                <a:pPr>
                  <a:defRPr sz="1800"/>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Calculation'!$K$187:$K$189</c:f>
              <c:strCache>
                <c:ptCount val="3"/>
                <c:pt idx="0">
                  <c:v>Système d'irrigation à énergie solaire</c:v>
                </c:pt>
                <c:pt idx="1">
                  <c:v>Système d'irrigation alimenté par le réseau électrique</c:v>
                </c:pt>
                <c:pt idx="2">
                  <c:v>Système d'irrigation à generateur diesel</c:v>
                </c:pt>
              </c:strCache>
            </c:strRef>
          </c:cat>
          <c:val>
            <c:numRef>
              <c:f>'Cashflow Calculation'!$L$187:$L$189</c:f>
              <c:numCache>
                <c:formatCode>#,##0</c:formatCode>
                <c:ptCount val="3"/>
                <c:pt idx="0">
                  <c:v>22859394.770566937</c:v>
                </c:pt>
                <c:pt idx="1">
                  <c:v>21341511.251224615</c:v>
                </c:pt>
                <c:pt idx="2" formatCode="0">
                  <c:v>87084779.749488473</c:v>
                </c:pt>
              </c:numCache>
            </c:numRef>
          </c:val>
          <c:extLst>
            <c:ext xmlns:c16="http://schemas.microsoft.com/office/drawing/2014/chart" uri="{C3380CC4-5D6E-409C-BE32-E72D297353CC}">
              <c16:uniqueId val="{00000006-42E2-4F8E-B274-C6509290F5D8}"/>
            </c:ext>
          </c:extLst>
        </c:ser>
        <c:dLbls>
          <c:showLegendKey val="0"/>
          <c:showVal val="0"/>
          <c:showCatName val="0"/>
          <c:showSerName val="0"/>
          <c:showPercent val="0"/>
          <c:showBubbleSize val="0"/>
        </c:dLbls>
        <c:gapWidth val="150"/>
        <c:axId val="205315912"/>
        <c:axId val="205315128"/>
      </c:barChart>
      <c:catAx>
        <c:axId val="205315912"/>
        <c:scaling>
          <c:orientation val="minMax"/>
        </c:scaling>
        <c:delete val="0"/>
        <c:axPos val="b"/>
        <c:numFmt formatCode="General" sourceLinked="0"/>
        <c:majorTickMark val="out"/>
        <c:minorTickMark val="none"/>
        <c:tickLblPos val="nextTo"/>
        <c:txPr>
          <a:bodyPr/>
          <a:lstStyle/>
          <a:p>
            <a:pPr>
              <a:defRPr sz="1800">
                <a:solidFill>
                  <a:sysClr val="windowText" lastClr="000000"/>
                </a:solidFill>
              </a:defRPr>
            </a:pPr>
            <a:endParaRPr lang="en-US"/>
          </a:p>
        </c:txPr>
        <c:crossAx val="205315128"/>
        <c:crosses val="autoZero"/>
        <c:auto val="1"/>
        <c:lblAlgn val="ctr"/>
        <c:lblOffset val="100"/>
        <c:noMultiLvlLbl val="0"/>
      </c:catAx>
      <c:valAx>
        <c:axId val="205315128"/>
        <c:scaling>
          <c:orientation val="minMax"/>
        </c:scaling>
        <c:delete val="0"/>
        <c:axPos val="l"/>
        <c:title>
          <c:tx>
            <c:strRef>
              <c:f>'Cashflow Calculation'!$K$190</c:f>
              <c:strCache>
                <c:ptCount val="1"/>
                <c:pt idx="0">
                  <c:v> FCFA</c:v>
                </c:pt>
              </c:strCache>
            </c:strRef>
          </c:tx>
          <c:overlay val="0"/>
          <c:txPr>
            <a:bodyPr rot="-5400000" vert="horz"/>
            <a:lstStyle/>
            <a:p>
              <a:pPr>
                <a:defRPr sz="2400"/>
              </a:pPr>
              <a:endParaRPr lang="en-US"/>
            </a:p>
          </c:txPr>
        </c:title>
        <c:numFmt formatCode="#,##0" sourceLinked="1"/>
        <c:majorTickMark val="out"/>
        <c:minorTickMark val="none"/>
        <c:tickLblPos val="nextTo"/>
        <c:txPr>
          <a:bodyPr/>
          <a:lstStyle/>
          <a:p>
            <a:pPr>
              <a:defRPr sz="2000"/>
            </a:pPr>
            <a:endParaRPr lang="en-US"/>
          </a:p>
        </c:txPr>
        <c:crossAx val="205315912"/>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Output!$B$25</c:f>
          <c:strCache>
            <c:ptCount val="1"/>
            <c:pt idx="0">
              <c:v>Flux de trésorerie cumulés après 25 ans</c:v>
            </c:pt>
          </c:strCache>
        </c:strRef>
      </c:tx>
      <c:layout>
        <c:manualLayout>
          <c:xMode val="edge"/>
          <c:yMode val="edge"/>
          <c:x val="0.2573549608365206"/>
          <c:y val="2.7414948805262594E-2"/>
        </c:manualLayout>
      </c:layout>
      <c:overlay val="0"/>
      <c:txPr>
        <a:bodyPr/>
        <a:lstStyle/>
        <a:p>
          <a:pPr>
            <a:defRPr sz="2400"/>
          </a:pPr>
          <a:endParaRPr lang="en-US"/>
        </a:p>
      </c:txPr>
    </c:title>
    <c:autoTitleDeleted val="0"/>
    <c:plotArea>
      <c:layout>
        <c:manualLayout>
          <c:layoutTarget val="inner"/>
          <c:xMode val="edge"/>
          <c:yMode val="edge"/>
          <c:x val="0.26193341106653528"/>
          <c:y val="0.16805208402884828"/>
          <c:w val="0.72229032503959589"/>
          <c:h val="0.79219765300602774"/>
        </c:manualLayout>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4711-4A46-AAA6-DB74B00C9EB7}"/>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4711-4A46-AAA6-DB74B00C9EB7}"/>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4711-4A46-AAA6-DB74B00C9EB7}"/>
              </c:ext>
            </c:extLst>
          </c:dPt>
          <c:dLbls>
            <c:numFmt formatCode="#,##0" sourceLinked="0"/>
            <c:spPr>
              <a:noFill/>
              <a:ln>
                <a:noFill/>
              </a:ln>
              <a:effectLst/>
            </c:spPr>
            <c:txPr>
              <a:bodyPr wrap="square" lIns="38100" tIns="19050" rIns="38100" bIns="19050" anchor="ctr">
                <a:spAutoFit/>
              </a:bodyPr>
              <a:lstStyle/>
              <a:p>
                <a:pPr>
                  <a:defRPr sz="1600"/>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Calculation'!$N$187:$N$189</c:f>
              <c:strCache>
                <c:ptCount val="3"/>
                <c:pt idx="0">
                  <c:v>Système d'irrigation à énergie solaire</c:v>
                </c:pt>
                <c:pt idx="1">
                  <c:v>Système d'irrigation alimenté par le réseau électrique</c:v>
                </c:pt>
                <c:pt idx="2">
                  <c:v>Système d'irrigation à generateur diesel</c:v>
                </c:pt>
              </c:strCache>
            </c:strRef>
          </c:cat>
          <c:val>
            <c:numRef>
              <c:f>'Cashflow Calculation'!$S$187:$S$189</c:f>
              <c:numCache>
                <c:formatCode>_-* #,##0.00\ _€_-;\-* #,##0.00\ _€_-;_-* "-"??\ _€_-;_-@_-</c:formatCode>
                <c:ptCount val="3"/>
                <c:pt idx="0">
                  <c:v>116643745.40108973</c:v>
                </c:pt>
                <c:pt idx="1">
                  <c:v>118161628.92043206</c:v>
                </c:pt>
                <c:pt idx="2">
                  <c:v>52418360.422168195</c:v>
                </c:pt>
              </c:numCache>
            </c:numRef>
          </c:val>
          <c:extLst>
            <c:ext xmlns:c16="http://schemas.microsoft.com/office/drawing/2014/chart" uri="{C3380CC4-5D6E-409C-BE32-E72D297353CC}">
              <c16:uniqueId val="{00000006-4711-4A46-AAA6-DB74B00C9EB7}"/>
            </c:ext>
          </c:extLst>
        </c:ser>
        <c:dLbls>
          <c:dLblPos val="outEnd"/>
          <c:showLegendKey val="0"/>
          <c:showVal val="1"/>
          <c:showCatName val="0"/>
          <c:showSerName val="0"/>
          <c:showPercent val="0"/>
          <c:showBubbleSize val="0"/>
        </c:dLbls>
        <c:gapWidth val="150"/>
        <c:axId val="205314344"/>
        <c:axId val="205310424"/>
      </c:barChart>
      <c:catAx>
        <c:axId val="205314344"/>
        <c:scaling>
          <c:orientation val="minMax"/>
        </c:scaling>
        <c:delete val="0"/>
        <c:axPos val="b"/>
        <c:numFmt formatCode="General" sourceLinked="0"/>
        <c:majorTickMark val="out"/>
        <c:minorTickMark val="none"/>
        <c:tickLblPos val="nextTo"/>
        <c:txPr>
          <a:bodyPr/>
          <a:lstStyle/>
          <a:p>
            <a:pPr>
              <a:defRPr sz="1800">
                <a:solidFill>
                  <a:sysClr val="windowText" lastClr="000000"/>
                </a:solidFill>
              </a:defRPr>
            </a:pPr>
            <a:endParaRPr lang="en-US"/>
          </a:p>
        </c:txPr>
        <c:crossAx val="205310424"/>
        <c:crosses val="autoZero"/>
        <c:auto val="1"/>
        <c:lblAlgn val="ctr"/>
        <c:lblOffset val="100"/>
        <c:noMultiLvlLbl val="0"/>
      </c:catAx>
      <c:valAx>
        <c:axId val="205310424"/>
        <c:scaling>
          <c:orientation val="minMax"/>
        </c:scaling>
        <c:delete val="0"/>
        <c:axPos val="l"/>
        <c:title>
          <c:tx>
            <c:strRef>
              <c:f>Input!$E$8</c:f>
              <c:strCache>
                <c:ptCount val="1"/>
                <c:pt idx="0">
                  <c:v>FCFA</c:v>
                </c:pt>
              </c:strCache>
            </c:strRef>
          </c:tx>
          <c:overlay val="0"/>
          <c:txPr>
            <a:bodyPr rot="-5400000" vert="horz"/>
            <a:lstStyle/>
            <a:p>
              <a:pPr>
                <a:defRPr sz="2400"/>
              </a:pPr>
              <a:endParaRPr lang="en-US"/>
            </a:p>
          </c:txPr>
        </c:title>
        <c:numFmt formatCode="_-* #,##0.00\ _€_-;\-* #,##0.00\ _€_-;_-* &quot;-&quot;??\ _€_-;_-@_-" sourceLinked="1"/>
        <c:majorTickMark val="out"/>
        <c:minorTickMark val="none"/>
        <c:tickLblPos val="nextTo"/>
        <c:txPr>
          <a:bodyPr/>
          <a:lstStyle/>
          <a:p>
            <a:pPr>
              <a:defRPr sz="2000"/>
            </a:pPr>
            <a:endParaRPr lang="en-US"/>
          </a:p>
        </c:txPr>
        <c:crossAx val="205314344"/>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Calculation'!$E$191</c:f>
          <c:strCache>
            <c:ptCount val="1"/>
            <c:pt idx="0">
              <c:v>Comparative accumulated income and system costs over first 10 years in  FCFA</c:v>
            </c:pt>
          </c:strCache>
        </c:strRef>
      </c:tx>
      <c:layout>
        <c:manualLayout>
          <c:xMode val="edge"/>
          <c:yMode val="edge"/>
          <c:x val="0.15446318298552095"/>
          <c:y val="1.6337225088243281E-2"/>
        </c:manualLayout>
      </c:layout>
      <c:overlay val="0"/>
      <c:txPr>
        <a:bodyPr/>
        <a:lstStyle/>
        <a:p>
          <a:pPr>
            <a:defRPr sz="3200">
              <a:solidFill>
                <a:srgbClr val="FF0000"/>
              </a:solidFill>
            </a:defRPr>
          </a:pPr>
          <a:endParaRPr lang="en-US"/>
        </a:p>
      </c:txPr>
    </c:title>
    <c:autoTitleDeleted val="0"/>
    <c:plotArea>
      <c:layout>
        <c:manualLayout>
          <c:layoutTarget val="inner"/>
          <c:xMode val="edge"/>
          <c:yMode val="edge"/>
          <c:x val="7.7682977866683572E-2"/>
          <c:y val="7.1334733086684574E-2"/>
          <c:w val="0.90403889882818089"/>
          <c:h val="0.85046253477195499"/>
        </c:manualLayout>
      </c:layout>
      <c:scatterChart>
        <c:scatterStyle val="smoothMarker"/>
        <c:varyColors val="0"/>
        <c:ser>
          <c:idx val="2"/>
          <c:order val="0"/>
          <c:tx>
            <c:v>Accumulated income</c:v>
          </c:tx>
          <c:spPr>
            <a:ln w="63500"/>
          </c:spP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Calculation'!$D$14:$N$14</c:f>
              <c:numCache>
                <c:formatCode>0</c:formatCode>
                <c:ptCount val="11"/>
                <c:pt idx="0">
                  <c:v>0</c:v>
                </c:pt>
                <c:pt idx="1">
                  <c:v>1418478</c:v>
                </c:pt>
                <c:pt idx="2">
                  <c:v>2978803.8</c:v>
                </c:pt>
                <c:pt idx="3">
                  <c:v>4695162.18</c:v>
                </c:pt>
                <c:pt idx="4">
                  <c:v>6583156.398</c:v>
                </c:pt>
                <c:pt idx="5">
                  <c:v>8659950.037800001</c:v>
                </c:pt>
                <c:pt idx="6">
                  <c:v>10944423.041580003</c:v>
                </c:pt>
                <c:pt idx="7">
                  <c:v>13457343.345738005</c:v>
                </c:pt>
                <c:pt idx="8">
                  <c:v>16221555.680311806</c:v>
                </c:pt>
                <c:pt idx="9">
                  <c:v>19262189.248342987</c:v>
                </c:pt>
                <c:pt idx="10">
                  <c:v>22606886.173177287</c:v>
                </c:pt>
              </c:numCache>
            </c:numRef>
          </c:yVal>
          <c:smooth val="1"/>
          <c:extLst>
            <c:ext xmlns:c16="http://schemas.microsoft.com/office/drawing/2014/chart" uri="{C3380CC4-5D6E-409C-BE32-E72D297353CC}">
              <c16:uniqueId val="{00000000-A4BD-4930-B076-35159D655C48}"/>
            </c:ext>
          </c:extLst>
        </c:ser>
        <c:ser>
          <c:idx val="0"/>
          <c:order val="1"/>
          <c:tx>
            <c:strRef>
              <c:f>Input!$D$30</c:f>
              <c:strCache>
                <c:ptCount val="1"/>
                <c:pt idx="0">
                  <c:v>Système d'irrigation à énergie solaire</c:v>
                </c:pt>
              </c:strCache>
            </c:strRef>
          </c:tx>
          <c:spPr>
            <a:ln w="63500">
              <a:solidFill>
                <a:srgbClr val="FFCC99"/>
              </a:solidFill>
            </a:ln>
          </c:spPr>
          <c:marker>
            <c:symbol val="diamond"/>
            <c:size val="15"/>
            <c:spPr>
              <a:solidFill>
                <a:srgbClr val="FFCC99"/>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Calculation'!$D$46:$N$46</c:f>
              <c:numCache>
                <c:formatCode>0</c:formatCode>
                <c:ptCount val="11"/>
                <c:pt idx="0">
                  <c:v>4853620</c:v>
                </c:pt>
                <c:pt idx="1">
                  <c:v>4883620</c:v>
                </c:pt>
                <c:pt idx="2">
                  <c:v>4914520</c:v>
                </c:pt>
                <c:pt idx="3">
                  <c:v>4946347</c:v>
                </c:pt>
                <c:pt idx="4">
                  <c:v>4979128.8099999996</c:v>
                </c:pt>
                <c:pt idx="5">
                  <c:v>6070441.8485801741</c:v>
                </c:pt>
                <c:pt idx="6">
                  <c:v>6105220.0708091743</c:v>
                </c:pt>
                <c:pt idx="7">
                  <c:v>7444707.9370554062</c:v>
                </c:pt>
                <c:pt idx="8">
                  <c:v>7481604.1530181523</c:v>
                </c:pt>
                <c:pt idx="9">
                  <c:v>7519607.2554597808</c:v>
                </c:pt>
                <c:pt idx="10">
                  <c:v>8784738.168031333</c:v>
                </c:pt>
              </c:numCache>
            </c:numRef>
          </c:yVal>
          <c:smooth val="1"/>
          <c:extLst>
            <c:ext xmlns:c16="http://schemas.microsoft.com/office/drawing/2014/chart" uri="{C3380CC4-5D6E-409C-BE32-E72D297353CC}">
              <c16:uniqueId val="{00000001-A4BD-4930-B076-35159D655C48}"/>
            </c:ext>
          </c:extLst>
        </c:ser>
        <c:ser>
          <c:idx val="1"/>
          <c:order val="2"/>
          <c:tx>
            <c:strRef>
              <c:f>Input!$D$60</c:f>
              <c:strCache>
                <c:ptCount val="1"/>
                <c:pt idx="0">
                  <c:v>Système d'irrigation alimenté par le réseau électrique</c:v>
                </c:pt>
              </c:strCache>
            </c:strRef>
          </c:tx>
          <c:spPr>
            <a:ln w="63500">
              <a:solidFill>
                <a:srgbClr val="B8CCE4"/>
              </a:solidFill>
            </a:ln>
          </c:spPr>
          <c:marker>
            <c:spPr>
              <a:solidFill>
                <a:srgbClr val="B8CCE4"/>
              </a:solidFill>
              <a:ln w="9525">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Calculation'!$D$84:$N$84</c:f>
              <c:numCache>
                <c:formatCode>0</c:formatCode>
                <c:ptCount val="11"/>
                <c:pt idx="0">
                  <c:v>2058370</c:v>
                </c:pt>
                <c:pt idx="1">
                  <c:v>2282753.5616438356</c:v>
                </c:pt>
                <c:pt idx="2">
                  <c:v>2508187.1232876712</c:v>
                </c:pt>
                <c:pt idx="3">
                  <c:v>2734702.1849315069</c:v>
                </c:pt>
                <c:pt idx="4">
                  <c:v>2962331.1915753423</c:v>
                </c:pt>
                <c:pt idx="5">
                  <c:v>5036671.8878547773</c:v>
                </c:pt>
                <c:pt idx="6">
                  <c:v>5266630.0420991126</c:v>
                </c:pt>
                <c:pt idx="7">
                  <c:v>5497805.4341214634</c:v>
                </c:pt>
                <c:pt idx="8">
                  <c:v>5730234.5810551699</c:v>
                </c:pt>
                <c:pt idx="9">
                  <c:v>5963955.0955475718</c:v>
                </c:pt>
                <c:pt idx="10">
                  <c:v>8338520.5945412731</c:v>
                </c:pt>
              </c:numCache>
            </c:numRef>
          </c:yVal>
          <c:smooth val="1"/>
          <c:extLst>
            <c:ext xmlns:c16="http://schemas.microsoft.com/office/drawing/2014/chart" uri="{C3380CC4-5D6E-409C-BE32-E72D297353CC}">
              <c16:uniqueId val="{00000002-A4BD-4930-B076-35159D655C48}"/>
            </c:ext>
          </c:extLst>
        </c:ser>
        <c:ser>
          <c:idx val="3"/>
          <c:order val="3"/>
          <c:tx>
            <c:strRef>
              <c:f>Input!$D$92</c:f>
              <c:strCache>
                <c:ptCount val="1"/>
                <c:pt idx="0">
                  <c:v>Système d'irrigation à generateur diesel</c:v>
                </c:pt>
              </c:strCache>
            </c:strRef>
          </c:tx>
          <c:spPr>
            <a:ln w="63500">
              <a:solidFill>
                <a:srgbClr val="C0C0C0"/>
              </a:solidFill>
            </a:ln>
          </c:spPr>
          <c:marker>
            <c:symbol val="circle"/>
            <c:size val="12"/>
            <c:spPr>
              <a:solidFill>
                <a:srgbClr val="C0C0C0"/>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Calculation'!$D$150:$N$150</c:f>
              <c:numCache>
                <c:formatCode>0</c:formatCode>
                <c:ptCount val="11"/>
                <c:pt idx="0">
                  <c:v>3003370</c:v>
                </c:pt>
                <c:pt idx="1">
                  <c:v>4446794.6575342463</c:v>
                </c:pt>
                <c:pt idx="2">
                  <c:v>5947306.3013698626</c:v>
                </c:pt>
                <c:pt idx="3">
                  <c:v>8490623.2109589037</c:v>
                </c:pt>
                <c:pt idx="4">
                  <c:v>10112190.739931507</c:v>
                </c:pt>
                <c:pt idx="5">
                  <c:v>13655067.764541615</c:v>
                </c:pt>
                <c:pt idx="6">
                  <c:v>16482132.006575983</c:v>
                </c:pt>
                <c:pt idx="7">
                  <c:v>18303892.340592287</c:v>
                </c:pt>
                <c:pt idx="8">
                  <c:v>20197746.953976501</c:v>
                </c:pt>
                <c:pt idx="9">
                  <c:v>23340852.199329875</c:v>
                </c:pt>
                <c:pt idx="10">
                  <c:v>27540544.593589593</c:v>
                </c:pt>
              </c:numCache>
            </c:numRef>
          </c:yVal>
          <c:smooth val="1"/>
          <c:extLst>
            <c:ext xmlns:c16="http://schemas.microsoft.com/office/drawing/2014/chart" uri="{C3380CC4-5D6E-409C-BE32-E72D297353CC}">
              <c16:uniqueId val="{00000003-A4BD-4930-B076-35159D655C48}"/>
            </c:ext>
          </c:extLst>
        </c:ser>
        <c:dLbls>
          <c:showLegendKey val="0"/>
          <c:showVal val="0"/>
          <c:showCatName val="0"/>
          <c:showSerName val="0"/>
          <c:showPercent val="0"/>
          <c:showBubbleSize val="0"/>
        </c:dLbls>
        <c:axId val="205316304"/>
        <c:axId val="205308856"/>
      </c:scatterChart>
      <c:valAx>
        <c:axId val="205316304"/>
        <c:scaling>
          <c:orientation val="minMax"/>
          <c:max val="10"/>
        </c:scaling>
        <c:delete val="0"/>
        <c:axPos val="b"/>
        <c:title>
          <c:tx>
            <c:rich>
              <a:bodyPr/>
              <a:lstStyle/>
              <a:p>
                <a:pPr>
                  <a:defRPr sz="2000"/>
                </a:pPr>
                <a:r>
                  <a:rPr lang="en-US" sz="2000"/>
                  <a:t>Years</a:t>
                </a:r>
              </a:p>
            </c:rich>
          </c:tx>
          <c:overlay val="0"/>
        </c:title>
        <c:numFmt formatCode="General" sourceLinked="1"/>
        <c:majorTickMark val="out"/>
        <c:minorTickMark val="none"/>
        <c:tickLblPos val="nextTo"/>
        <c:txPr>
          <a:bodyPr/>
          <a:lstStyle/>
          <a:p>
            <a:pPr>
              <a:defRPr sz="2000"/>
            </a:pPr>
            <a:endParaRPr lang="en-US"/>
          </a:p>
        </c:txPr>
        <c:crossAx val="205308856"/>
        <c:crosses val="autoZero"/>
        <c:crossBetween val="midCat"/>
        <c:majorUnit val="1"/>
      </c:valAx>
      <c:valAx>
        <c:axId val="205308856"/>
        <c:scaling>
          <c:orientation val="minMax"/>
        </c:scaling>
        <c:delete val="0"/>
        <c:axPos val="l"/>
        <c:majorGridlines/>
        <c:title>
          <c:tx>
            <c:strRef>
              <c:f>'Cashflow Calculation'!$E$190</c:f>
              <c:strCache>
                <c:ptCount val="1"/>
                <c:pt idx="0">
                  <c:v> FCFA</c:v>
                </c:pt>
              </c:strCache>
            </c:strRef>
          </c:tx>
          <c:layout>
            <c:manualLayout>
              <c:xMode val="edge"/>
              <c:yMode val="edge"/>
              <c:x val="4.7206555193941499E-3"/>
              <c:y val="0.44357825938110129"/>
            </c:manualLayout>
          </c:layout>
          <c:overlay val="0"/>
          <c:txPr>
            <a:bodyPr rot="-5400000" vert="horz"/>
            <a:lstStyle/>
            <a:p>
              <a:pPr>
                <a:defRPr sz="2400"/>
              </a:pPr>
              <a:endParaRPr lang="en-US"/>
            </a:p>
          </c:txPr>
        </c:title>
        <c:numFmt formatCode="#,##0" sourceLinked="0"/>
        <c:majorTickMark val="out"/>
        <c:minorTickMark val="none"/>
        <c:tickLblPos val="nextTo"/>
        <c:txPr>
          <a:bodyPr/>
          <a:lstStyle/>
          <a:p>
            <a:pPr>
              <a:defRPr sz="2000"/>
            </a:pPr>
            <a:endParaRPr lang="en-US"/>
          </a:p>
        </c:txPr>
        <c:crossAx val="205316304"/>
        <c:crosses val="autoZero"/>
        <c:crossBetween val="midCat"/>
      </c:valAx>
      <c:spPr>
        <a:solidFill>
          <a:schemeClr val="tx2">
            <a:lumMod val="75000"/>
          </a:schemeClr>
        </a:solidFill>
      </c:spPr>
    </c:plotArea>
    <c:legend>
      <c:legendPos val="b"/>
      <c:layout>
        <c:manualLayout>
          <c:xMode val="edge"/>
          <c:yMode val="edge"/>
          <c:x val="8.6040776820223083E-2"/>
          <c:y val="8.2242078606377195E-2"/>
          <c:w val="0.25070662958209233"/>
          <c:h val="0.1701828219748393"/>
        </c:manualLayout>
      </c:layout>
      <c:overlay val="0"/>
      <c:spPr>
        <a:solidFill>
          <a:schemeClr val="bg1"/>
        </a:solidFill>
        <a:ln>
          <a:solidFill>
            <a:sysClr val="windowText" lastClr="000000"/>
          </a:solidFill>
        </a:ln>
      </c:spPr>
      <c:txPr>
        <a:bodyPr/>
        <a:lstStyle/>
        <a:p>
          <a:pPr>
            <a:defRPr sz="2000">
              <a:solidFill>
                <a:sysClr val="windowText" lastClr="000000"/>
              </a:solidFill>
            </a:defRPr>
          </a:pPr>
          <a:endParaRPr lang="en-US"/>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Calculation'!$E$193</c:f>
          <c:strCache>
            <c:ptCount val="1"/>
            <c:pt idx="0">
              <c:v>Comparative accumulated cash flow over first 10 years in  FCFA</c:v>
            </c:pt>
          </c:strCache>
        </c:strRef>
      </c:tx>
      <c:layout>
        <c:manualLayout>
          <c:xMode val="edge"/>
          <c:yMode val="edge"/>
          <c:x val="0.19581054223564648"/>
          <c:y val="2.1477373694046998E-2"/>
        </c:manualLayout>
      </c:layout>
      <c:overlay val="0"/>
      <c:txPr>
        <a:bodyPr/>
        <a:lstStyle/>
        <a:p>
          <a:pPr>
            <a:defRPr sz="2800">
              <a:solidFill>
                <a:srgbClr val="FF0000"/>
              </a:solidFill>
            </a:defRPr>
          </a:pPr>
          <a:endParaRPr lang="en-US"/>
        </a:p>
      </c:txPr>
    </c:title>
    <c:autoTitleDeleted val="0"/>
    <c:plotArea>
      <c:layout>
        <c:manualLayout>
          <c:layoutTarget val="inner"/>
          <c:xMode val="edge"/>
          <c:yMode val="edge"/>
          <c:x val="0.15096667837877314"/>
          <c:y val="0.17801225309187738"/>
          <c:w val="0.80160641262700738"/>
          <c:h val="0.73542585908597635"/>
        </c:manualLayout>
      </c:layout>
      <c:scatterChart>
        <c:scatterStyle val="smoothMarker"/>
        <c:varyColors val="0"/>
        <c:ser>
          <c:idx val="0"/>
          <c:order val="0"/>
          <c:tx>
            <c:strRef>
              <c:f>Input!$D$30</c:f>
              <c:strCache>
                <c:ptCount val="1"/>
                <c:pt idx="0">
                  <c:v>Système d'irrigation à énergie solaire</c:v>
                </c:pt>
              </c:strCache>
            </c:strRef>
          </c:tx>
          <c:spPr>
            <a:ln w="63500">
              <a:solidFill>
                <a:srgbClr val="FFCC99"/>
              </a:solidFill>
            </a:ln>
          </c:spPr>
          <c:marker>
            <c:symbol val="diamond"/>
            <c:size val="15"/>
            <c:spPr>
              <a:solidFill>
                <a:srgbClr val="FFCC99"/>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Calculation'!$D$41:$N$41</c:f>
              <c:numCache>
                <c:formatCode>0</c:formatCode>
                <c:ptCount val="11"/>
                <c:pt idx="0">
                  <c:v>-4853620</c:v>
                </c:pt>
                <c:pt idx="1">
                  <c:v>-3465142</c:v>
                </c:pt>
                <c:pt idx="2">
                  <c:v>-1935716.2000000002</c:v>
                </c:pt>
                <c:pt idx="3">
                  <c:v>-251184.8200000003</c:v>
                </c:pt>
                <c:pt idx="4">
                  <c:v>1604027.5880000005</c:v>
                </c:pt>
                <c:pt idx="5">
                  <c:v>2589508.1892198268</c:v>
                </c:pt>
                <c:pt idx="6">
                  <c:v>4839202.9707708284</c:v>
                </c:pt>
                <c:pt idx="7">
                  <c:v>6012635.4086825987</c:v>
                </c:pt>
                <c:pt idx="8">
                  <c:v>8739951.5272936542</c:v>
                </c:pt>
                <c:pt idx="9">
                  <c:v>11742581.992883205</c:v>
                </c:pt>
                <c:pt idx="10">
                  <c:v>13822148.005145954</c:v>
                </c:pt>
              </c:numCache>
            </c:numRef>
          </c:yVal>
          <c:smooth val="1"/>
          <c:extLst>
            <c:ext xmlns:c16="http://schemas.microsoft.com/office/drawing/2014/chart" uri="{C3380CC4-5D6E-409C-BE32-E72D297353CC}">
              <c16:uniqueId val="{00000001-29CD-44CB-ADF0-943BA157E8D2}"/>
            </c:ext>
          </c:extLst>
        </c:ser>
        <c:ser>
          <c:idx val="1"/>
          <c:order val="1"/>
          <c:tx>
            <c:strRef>
              <c:f>Input!$D$60</c:f>
              <c:strCache>
                <c:ptCount val="1"/>
                <c:pt idx="0">
                  <c:v>Système d'irrigation alimenté par le réseau électrique</c:v>
                </c:pt>
              </c:strCache>
            </c:strRef>
          </c:tx>
          <c:spPr>
            <a:ln w="63500">
              <a:solidFill>
                <a:srgbClr val="B8CCE4"/>
              </a:solidFill>
            </a:ln>
          </c:spPr>
          <c:marker>
            <c:spPr>
              <a:solidFill>
                <a:srgbClr val="B8CCE4"/>
              </a:solidFill>
              <a:ln w="9525">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Calculation'!$D$79:$N$79</c:f>
              <c:numCache>
                <c:formatCode>0</c:formatCode>
                <c:ptCount val="11"/>
                <c:pt idx="0">
                  <c:v>-2058370</c:v>
                </c:pt>
                <c:pt idx="1">
                  <c:v>-864275.56164383562</c:v>
                </c:pt>
                <c:pt idx="2">
                  <c:v>470616.67671232857</c:v>
                </c:pt>
                <c:pt idx="3">
                  <c:v>1960459.9950684928</c:v>
                </c:pt>
                <c:pt idx="4">
                  <c:v>3620825.2064246577</c:v>
                </c:pt>
                <c:pt idx="5">
                  <c:v>3623278.1499452237</c:v>
                </c:pt>
                <c:pt idx="6">
                  <c:v>5677792.9994808901</c:v>
                </c:pt>
                <c:pt idx="7">
                  <c:v>7959537.9116165414</c:v>
                </c:pt>
                <c:pt idx="8">
                  <c:v>10491321.099256637</c:v>
                </c:pt>
                <c:pt idx="9">
                  <c:v>13298234.152795415</c:v>
                </c:pt>
                <c:pt idx="10">
                  <c:v>14268365.578636013</c:v>
                </c:pt>
              </c:numCache>
            </c:numRef>
          </c:yVal>
          <c:smooth val="1"/>
          <c:extLst>
            <c:ext xmlns:c16="http://schemas.microsoft.com/office/drawing/2014/chart" uri="{C3380CC4-5D6E-409C-BE32-E72D297353CC}">
              <c16:uniqueId val="{00000002-29CD-44CB-ADF0-943BA157E8D2}"/>
            </c:ext>
          </c:extLst>
        </c:ser>
        <c:ser>
          <c:idx val="3"/>
          <c:order val="2"/>
          <c:tx>
            <c:strRef>
              <c:f>Input!$D$92</c:f>
              <c:strCache>
                <c:ptCount val="1"/>
                <c:pt idx="0">
                  <c:v>Système d'irrigation à generateur diesel</c:v>
                </c:pt>
              </c:strCache>
            </c:strRef>
          </c:tx>
          <c:spPr>
            <a:ln w="63500">
              <a:solidFill>
                <a:srgbClr val="C0C0C0"/>
              </a:solidFill>
            </a:ln>
          </c:spPr>
          <c:marker>
            <c:symbol val="circle"/>
            <c:size val="12"/>
            <c:spPr>
              <a:solidFill>
                <a:srgbClr val="C0C0C0"/>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Calculation'!$D$145:$N$145</c:f>
              <c:numCache>
                <c:formatCode>0</c:formatCode>
                <c:ptCount val="11"/>
                <c:pt idx="0">
                  <c:v>-3003370</c:v>
                </c:pt>
                <c:pt idx="1">
                  <c:v>-3028316.6575342463</c:v>
                </c:pt>
                <c:pt idx="2">
                  <c:v>-2968502.5013698628</c:v>
                </c:pt>
                <c:pt idx="3">
                  <c:v>-3795461.030958904</c:v>
                </c:pt>
                <c:pt idx="4">
                  <c:v>-3529034.341931507</c:v>
                </c:pt>
                <c:pt idx="5">
                  <c:v>-4995117.7267416138</c:v>
                </c:pt>
                <c:pt idx="6">
                  <c:v>-5537708.9649959803</c:v>
                </c:pt>
                <c:pt idx="7">
                  <c:v>-4846548.9948542826</c:v>
                </c:pt>
                <c:pt idx="8">
                  <c:v>-3976191.2736646943</c:v>
                </c:pt>
                <c:pt idx="9">
                  <c:v>-4078662.9509868883</c:v>
                </c:pt>
                <c:pt idx="10">
                  <c:v>-4933658.4204123057</c:v>
                </c:pt>
              </c:numCache>
            </c:numRef>
          </c:yVal>
          <c:smooth val="1"/>
          <c:extLst>
            <c:ext xmlns:c16="http://schemas.microsoft.com/office/drawing/2014/chart" uri="{C3380CC4-5D6E-409C-BE32-E72D297353CC}">
              <c16:uniqueId val="{00000003-29CD-44CB-ADF0-943BA157E8D2}"/>
            </c:ext>
          </c:extLst>
        </c:ser>
        <c:dLbls>
          <c:showLegendKey val="0"/>
          <c:showVal val="0"/>
          <c:showCatName val="0"/>
          <c:showSerName val="0"/>
          <c:showPercent val="0"/>
          <c:showBubbleSize val="0"/>
        </c:dLbls>
        <c:axId val="205313168"/>
        <c:axId val="205313560"/>
      </c:scatterChart>
      <c:valAx>
        <c:axId val="205313168"/>
        <c:scaling>
          <c:orientation val="minMax"/>
          <c:max val="10"/>
        </c:scaling>
        <c:delete val="0"/>
        <c:axPos val="b"/>
        <c:title>
          <c:tx>
            <c:rich>
              <a:bodyPr/>
              <a:lstStyle/>
              <a:p>
                <a:pPr>
                  <a:defRPr sz="2000"/>
                </a:pPr>
                <a:r>
                  <a:rPr lang="en-US" sz="2000"/>
                  <a:t>Years</a:t>
                </a:r>
              </a:p>
            </c:rich>
          </c:tx>
          <c:overlay val="0"/>
        </c:title>
        <c:numFmt formatCode="General" sourceLinked="1"/>
        <c:majorTickMark val="out"/>
        <c:minorTickMark val="none"/>
        <c:tickLblPos val="nextTo"/>
        <c:txPr>
          <a:bodyPr/>
          <a:lstStyle/>
          <a:p>
            <a:pPr>
              <a:defRPr sz="2000"/>
            </a:pPr>
            <a:endParaRPr lang="en-US"/>
          </a:p>
        </c:txPr>
        <c:crossAx val="205313560"/>
        <c:crosses val="autoZero"/>
        <c:crossBetween val="midCat"/>
        <c:majorUnit val="1"/>
      </c:valAx>
      <c:valAx>
        <c:axId val="205313560"/>
        <c:scaling>
          <c:orientation val="minMax"/>
        </c:scaling>
        <c:delete val="0"/>
        <c:axPos val="l"/>
        <c:majorGridlines/>
        <c:title>
          <c:tx>
            <c:strRef>
              <c:f>'Cashflow Calculation'!$E$190</c:f>
              <c:strCache>
                <c:ptCount val="1"/>
                <c:pt idx="0">
                  <c:v> FCFA</c:v>
                </c:pt>
              </c:strCache>
            </c:strRef>
          </c:tx>
          <c:overlay val="0"/>
          <c:txPr>
            <a:bodyPr rot="-5400000" vert="horz"/>
            <a:lstStyle/>
            <a:p>
              <a:pPr>
                <a:defRPr sz="2400"/>
              </a:pPr>
              <a:endParaRPr lang="en-US"/>
            </a:p>
          </c:txPr>
        </c:title>
        <c:numFmt formatCode="#,##0" sourceLinked="0"/>
        <c:majorTickMark val="out"/>
        <c:minorTickMark val="none"/>
        <c:tickLblPos val="nextTo"/>
        <c:txPr>
          <a:bodyPr/>
          <a:lstStyle/>
          <a:p>
            <a:pPr>
              <a:defRPr sz="1800"/>
            </a:pPr>
            <a:endParaRPr lang="en-US"/>
          </a:p>
        </c:txPr>
        <c:crossAx val="205313168"/>
        <c:crosses val="autoZero"/>
        <c:crossBetween val="midCat"/>
      </c:valAx>
    </c:plotArea>
    <c:legend>
      <c:legendPos val="b"/>
      <c:layout>
        <c:manualLayout>
          <c:xMode val="edge"/>
          <c:yMode val="edge"/>
          <c:x val="0.14628977316540465"/>
          <c:y val="0.19740433224057113"/>
          <c:w val="0.35899760712385109"/>
          <c:h val="0.18080723715203617"/>
        </c:manualLayout>
      </c:layout>
      <c:overlay val="0"/>
      <c:spPr>
        <a:solidFill>
          <a:schemeClr val="bg1"/>
        </a:solidFill>
        <a:ln>
          <a:solidFill>
            <a:sysClr val="windowText" lastClr="000000"/>
          </a:solidFill>
        </a:ln>
      </c:spPr>
      <c:txPr>
        <a:bodyPr/>
        <a:lstStyle/>
        <a:p>
          <a:pPr>
            <a:defRPr sz="1600">
              <a:solidFill>
                <a:sysClr val="windowText" lastClr="000000"/>
              </a:solidFill>
            </a:defRPr>
          </a:pPr>
          <a:endParaRPr lang="en-US"/>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Calculation'!$E$192</c:f>
          <c:strCache>
            <c:ptCount val="1"/>
            <c:pt idx="0">
              <c:v>Comparative accumulated income and system costs over first 25 years in  FCFA</c:v>
            </c:pt>
          </c:strCache>
        </c:strRef>
      </c:tx>
      <c:layout>
        <c:manualLayout>
          <c:xMode val="edge"/>
          <c:yMode val="edge"/>
          <c:x val="0.17714587842029561"/>
          <c:y val="2.2800972281978766E-2"/>
        </c:manualLayout>
      </c:layout>
      <c:overlay val="0"/>
      <c:txPr>
        <a:bodyPr/>
        <a:lstStyle/>
        <a:p>
          <a:pPr>
            <a:defRPr sz="3200">
              <a:solidFill>
                <a:srgbClr val="FF0000"/>
              </a:solidFill>
            </a:defRPr>
          </a:pPr>
          <a:endParaRPr lang="en-US"/>
        </a:p>
      </c:txPr>
    </c:title>
    <c:autoTitleDeleted val="0"/>
    <c:plotArea>
      <c:layout>
        <c:manualLayout>
          <c:layoutTarget val="inner"/>
          <c:xMode val="edge"/>
          <c:yMode val="edge"/>
          <c:x val="7.7682977866683572E-2"/>
          <c:y val="6.4974351702160899E-2"/>
          <c:w val="0.90403889882818089"/>
          <c:h val="0.85682294926971592"/>
        </c:manualLayout>
      </c:layout>
      <c:scatterChart>
        <c:scatterStyle val="smoothMarker"/>
        <c:varyColors val="0"/>
        <c:ser>
          <c:idx val="2"/>
          <c:order val="0"/>
          <c:tx>
            <c:v>Accumulated income</c:v>
          </c:tx>
          <c:spPr>
            <a:ln w="63500"/>
          </c:spP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Calculation'!$D$14:$AC$14</c:f>
              <c:numCache>
                <c:formatCode>0</c:formatCode>
                <c:ptCount val="26"/>
                <c:pt idx="0">
                  <c:v>0</c:v>
                </c:pt>
                <c:pt idx="1">
                  <c:v>1418478</c:v>
                </c:pt>
                <c:pt idx="2">
                  <c:v>2978803.8</c:v>
                </c:pt>
                <c:pt idx="3">
                  <c:v>4695162.18</c:v>
                </c:pt>
                <c:pt idx="4">
                  <c:v>6583156.398</c:v>
                </c:pt>
                <c:pt idx="5">
                  <c:v>8659950.037800001</c:v>
                </c:pt>
                <c:pt idx="6">
                  <c:v>10944423.041580003</c:v>
                </c:pt>
                <c:pt idx="7">
                  <c:v>13457343.345738005</c:v>
                </c:pt>
                <c:pt idx="8">
                  <c:v>16221555.680311806</c:v>
                </c:pt>
                <c:pt idx="9">
                  <c:v>19262189.248342987</c:v>
                </c:pt>
                <c:pt idx="10">
                  <c:v>22606886.173177287</c:v>
                </c:pt>
                <c:pt idx="11">
                  <c:v>26286052.790495016</c:v>
                </c:pt>
                <c:pt idx="12">
                  <c:v>30333136.06954452</c:v>
                </c:pt>
                <c:pt idx="13">
                  <c:v>34784927.676498972</c:v>
                </c:pt>
                <c:pt idx="14">
                  <c:v>39681898.444148868</c:v>
                </c:pt>
                <c:pt idx="15">
                  <c:v>45068566.288563758</c:v>
                </c:pt>
                <c:pt idx="16">
                  <c:v>50993900.917420141</c:v>
                </c:pt>
                <c:pt idx="17">
                  <c:v>57511769.009162158</c:v>
                </c:pt>
                <c:pt idx="18">
                  <c:v>64681423.910078377</c:v>
                </c:pt>
                <c:pt idx="19">
                  <c:v>72568044.301086217</c:v>
                </c:pt>
                <c:pt idx="20">
                  <c:v>81243326.731194854</c:v>
                </c:pt>
                <c:pt idx="21">
                  <c:v>90786137.404314339</c:v>
                </c:pt>
                <c:pt idx="22">
                  <c:v>101283229.14474578</c:v>
                </c:pt>
                <c:pt idx="23">
                  <c:v>112830030.05922037</c:v>
                </c:pt>
                <c:pt idx="24">
                  <c:v>125531511.06514242</c:v>
                </c:pt>
                <c:pt idx="25">
                  <c:v>139503140.17165667</c:v>
                </c:pt>
              </c:numCache>
            </c:numRef>
          </c:yVal>
          <c:smooth val="1"/>
          <c:extLst>
            <c:ext xmlns:c16="http://schemas.microsoft.com/office/drawing/2014/chart" uri="{C3380CC4-5D6E-409C-BE32-E72D297353CC}">
              <c16:uniqueId val="{00000000-C76F-4EAF-82CE-31C7229D9E43}"/>
            </c:ext>
          </c:extLst>
        </c:ser>
        <c:ser>
          <c:idx val="0"/>
          <c:order val="1"/>
          <c:tx>
            <c:strRef>
              <c:f>Input!$D$30</c:f>
              <c:strCache>
                <c:ptCount val="1"/>
                <c:pt idx="0">
                  <c:v>Système d'irrigation à énergie solaire</c:v>
                </c:pt>
              </c:strCache>
            </c:strRef>
          </c:tx>
          <c:spPr>
            <a:ln w="63500">
              <a:solidFill>
                <a:srgbClr val="FFCC99"/>
              </a:solidFill>
            </a:ln>
          </c:spPr>
          <c:marker>
            <c:symbol val="diamond"/>
            <c:size val="15"/>
            <c:spPr>
              <a:solidFill>
                <a:srgbClr val="FFCC99"/>
              </a:solidFill>
              <a:ln>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Calculation'!$D$46:$AC$46</c:f>
              <c:numCache>
                <c:formatCode>0</c:formatCode>
                <c:ptCount val="26"/>
                <c:pt idx="0">
                  <c:v>4853620</c:v>
                </c:pt>
                <c:pt idx="1">
                  <c:v>4883620</c:v>
                </c:pt>
                <c:pt idx="2">
                  <c:v>4914520</c:v>
                </c:pt>
                <c:pt idx="3">
                  <c:v>4946347</c:v>
                </c:pt>
                <c:pt idx="4">
                  <c:v>4979128.8099999996</c:v>
                </c:pt>
                <c:pt idx="5">
                  <c:v>6070441.8485801741</c:v>
                </c:pt>
                <c:pt idx="6">
                  <c:v>6105220.0708091743</c:v>
                </c:pt>
                <c:pt idx="7">
                  <c:v>7444707.9370554062</c:v>
                </c:pt>
                <c:pt idx="8">
                  <c:v>7481604.1530181523</c:v>
                </c:pt>
                <c:pt idx="9">
                  <c:v>7519607.2554597808</c:v>
                </c:pt>
                <c:pt idx="10">
                  <c:v>8784738.168031333</c:v>
                </c:pt>
                <c:pt idx="11">
                  <c:v>8825055.6594116576</c:v>
                </c:pt>
                <c:pt idx="12">
                  <c:v>8866582.6755333915</c:v>
                </c:pt>
                <c:pt idx="13">
                  <c:v>8909355.5021387767</c:v>
                </c:pt>
                <c:pt idx="14">
                  <c:v>10556756.621888742</c:v>
                </c:pt>
                <c:pt idx="15">
                  <c:v>12023390.089428443</c:v>
                </c:pt>
                <c:pt idx="16">
                  <c:v>12070129.111926466</c:v>
                </c:pt>
                <c:pt idx="17">
                  <c:v>12118270.30509943</c:v>
                </c:pt>
                <c:pt idx="18">
                  <c:v>12167855.734067582</c:v>
                </c:pt>
                <c:pt idx="19">
                  <c:v>12218928.72590478</c:v>
                </c:pt>
                <c:pt idx="20">
                  <c:v>18689766.913243011</c:v>
                </c:pt>
                <c:pt idx="21">
                  <c:v>20715862.496295158</c:v>
                </c:pt>
                <c:pt idx="22">
                  <c:v>20771671.333446443</c:v>
                </c:pt>
                <c:pt idx="23">
                  <c:v>20829154.435712267</c:v>
                </c:pt>
                <c:pt idx="24">
                  <c:v>20888362.031046066</c:v>
                </c:pt>
                <c:pt idx="25">
                  <c:v>22859394.770566937</c:v>
                </c:pt>
              </c:numCache>
            </c:numRef>
          </c:yVal>
          <c:smooth val="1"/>
          <c:extLst>
            <c:ext xmlns:c16="http://schemas.microsoft.com/office/drawing/2014/chart" uri="{C3380CC4-5D6E-409C-BE32-E72D297353CC}">
              <c16:uniqueId val="{00000001-C76F-4EAF-82CE-31C7229D9E43}"/>
            </c:ext>
          </c:extLst>
        </c:ser>
        <c:ser>
          <c:idx val="1"/>
          <c:order val="2"/>
          <c:tx>
            <c:strRef>
              <c:f>Input!$D$60</c:f>
              <c:strCache>
                <c:ptCount val="1"/>
                <c:pt idx="0">
                  <c:v>Système d'irrigation alimenté par le réseau électrique</c:v>
                </c:pt>
              </c:strCache>
            </c:strRef>
          </c:tx>
          <c:spPr>
            <a:ln w="63500">
              <a:solidFill>
                <a:srgbClr val="B8CCE4"/>
              </a:solidFill>
            </a:ln>
          </c:spPr>
          <c:marker>
            <c:spPr>
              <a:solidFill>
                <a:srgbClr val="B8CCE4"/>
              </a:solidFill>
              <a:ln w="9525">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Calculation'!$D$84:$AC$84</c:f>
              <c:numCache>
                <c:formatCode>0</c:formatCode>
                <c:ptCount val="26"/>
                <c:pt idx="0">
                  <c:v>2058370</c:v>
                </c:pt>
                <c:pt idx="1">
                  <c:v>2282753.5616438356</c:v>
                </c:pt>
                <c:pt idx="2">
                  <c:v>2508187.1232876712</c:v>
                </c:pt>
                <c:pt idx="3">
                  <c:v>2734702.1849315069</c:v>
                </c:pt>
                <c:pt idx="4">
                  <c:v>2962331.1915753423</c:v>
                </c:pt>
                <c:pt idx="5">
                  <c:v>5036671.8878547773</c:v>
                </c:pt>
                <c:pt idx="6">
                  <c:v>5266630.0420991126</c:v>
                </c:pt>
                <c:pt idx="7">
                  <c:v>5497805.4341214634</c:v>
                </c:pt>
                <c:pt idx="8">
                  <c:v>5730234.5810551699</c:v>
                </c:pt>
                <c:pt idx="9">
                  <c:v>5963955.0955475718</c:v>
                </c:pt>
                <c:pt idx="10">
                  <c:v>8338520.5945412731</c:v>
                </c:pt>
                <c:pt idx="11">
                  <c:v>8574941.2294621523</c:v>
                </c:pt>
                <c:pt idx="12">
                  <c:v>8812772.9765813444</c:v>
                </c:pt>
                <c:pt idx="13">
                  <c:v>9052058.1692647971</c:v>
                </c:pt>
                <c:pt idx="14">
                  <c:v>9292840.4108794369</c:v>
                </c:pt>
                <c:pt idx="15">
                  <c:v>12015448.740121618</c:v>
                </c:pt>
                <c:pt idx="16">
                  <c:v>12259361.16134648</c:v>
                </c:pt>
                <c:pt idx="17">
                  <c:v>12504909.448358774</c:v>
                </c:pt>
                <c:pt idx="18">
                  <c:v>12752142.67713212</c:v>
                </c:pt>
                <c:pt idx="19">
                  <c:v>13001111.395919353</c:v>
                </c:pt>
                <c:pt idx="20">
                  <c:v>16725687.834846996</c:v>
                </c:pt>
                <c:pt idx="21">
                  <c:v>16978285.289704259</c:v>
                </c:pt>
                <c:pt idx="22">
                  <c:v>17232779.161357928</c:v>
                </c:pt>
                <c:pt idx="23">
                  <c:v>17489226.342311893</c:v>
                </c:pt>
                <c:pt idx="24">
                  <c:v>17747685.431845158</c:v>
                </c:pt>
                <c:pt idx="25">
                  <c:v>21341511.251224615</c:v>
                </c:pt>
              </c:numCache>
            </c:numRef>
          </c:yVal>
          <c:smooth val="1"/>
          <c:extLst>
            <c:ext xmlns:c16="http://schemas.microsoft.com/office/drawing/2014/chart" uri="{C3380CC4-5D6E-409C-BE32-E72D297353CC}">
              <c16:uniqueId val="{00000002-C76F-4EAF-82CE-31C7229D9E43}"/>
            </c:ext>
          </c:extLst>
        </c:ser>
        <c:ser>
          <c:idx val="3"/>
          <c:order val="3"/>
          <c:tx>
            <c:strRef>
              <c:f>Input!$D$92</c:f>
              <c:strCache>
                <c:ptCount val="1"/>
                <c:pt idx="0">
                  <c:v>Système d'irrigation à generateur diesel</c:v>
                </c:pt>
              </c:strCache>
            </c:strRef>
          </c:tx>
          <c:spPr>
            <a:ln w="63500">
              <a:solidFill>
                <a:srgbClr val="C0C0C0"/>
              </a:solidFill>
            </a:ln>
          </c:spPr>
          <c:marker>
            <c:symbol val="circle"/>
            <c:size val="12"/>
            <c:spPr>
              <a:solidFill>
                <a:srgbClr val="C0C0C0"/>
              </a:solidFill>
              <a:ln>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Calculation'!$D$150:$AC$150</c:f>
              <c:numCache>
                <c:formatCode>0</c:formatCode>
                <c:ptCount val="26"/>
                <c:pt idx="0">
                  <c:v>3003370</c:v>
                </c:pt>
                <c:pt idx="1">
                  <c:v>4446794.6575342463</c:v>
                </c:pt>
                <c:pt idx="2">
                  <c:v>5947306.3013698626</c:v>
                </c:pt>
                <c:pt idx="3">
                  <c:v>8490623.2109589037</c:v>
                </c:pt>
                <c:pt idx="4">
                  <c:v>10112190.739931507</c:v>
                </c:pt>
                <c:pt idx="5">
                  <c:v>13655067.764541615</c:v>
                </c:pt>
                <c:pt idx="6">
                  <c:v>16482132.006575983</c:v>
                </c:pt>
                <c:pt idx="7">
                  <c:v>18303892.340592287</c:v>
                </c:pt>
                <c:pt idx="8">
                  <c:v>20197746.953976501</c:v>
                </c:pt>
                <c:pt idx="9">
                  <c:v>23340852.199329875</c:v>
                </c:pt>
                <c:pt idx="10">
                  <c:v>27540544.593589593</c:v>
                </c:pt>
                <c:pt idx="11">
                  <c:v>29668304.379752554</c:v>
                </c:pt>
                <c:pt idx="12">
                  <c:v>33163485.809877023</c:v>
                </c:pt>
                <c:pt idx="13">
                  <c:v>35463062.555102475</c:v>
                </c:pt>
                <c:pt idx="14">
                  <c:v>37853695.6255605</c:v>
                </c:pt>
                <c:pt idx="15">
                  <c:v>44237033.948258214</c:v>
                </c:pt>
                <c:pt idx="16">
                  <c:v>46820766.765154161</c:v>
                </c:pt>
                <c:pt idx="17">
                  <c:v>49506836.215905152</c:v>
                </c:pt>
                <c:pt idx="18">
                  <c:v>53831495.140616685</c:v>
                </c:pt>
                <c:pt idx="19">
                  <c:v>56734588.726035155</c:v>
                </c:pt>
                <c:pt idx="20">
                  <c:v>63244580.751153357</c:v>
                </c:pt>
                <c:pt idx="21">
                  <c:v>68056541.263996616</c:v>
                </c:pt>
                <c:pt idx="22">
                  <c:v>71318570.50593099</c:v>
                </c:pt>
                <c:pt idx="23">
                  <c:v>74709871.726071119</c:v>
                </c:pt>
                <c:pt idx="24">
                  <c:v>80065094.223615468</c:v>
                </c:pt>
                <c:pt idx="25">
                  <c:v>87084779.749488473</c:v>
                </c:pt>
              </c:numCache>
            </c:numRef>
          </c:yVal>
          <c:smooth val="1"/>
          <c:extLst>
            <c:ext xmlns:c16="http://schemas.microsoft.com/office/drawing/2014/chart" uri="{C3380CC4-5D6E-409C-BE32-E72D297353CC}">
              <c16:uniqueId val="{00000003-C76F-4EAF-82CE-31C7229D9E43}"/>
            </c:ext>
          </c:extLst>
        </c:ser>
        <c:dLbls>
          <c:showLegendKey val="0"/>
          <c:showVal val="0"/>
          <c:showCatName val="0"/>
          <c:showSerName val="0"/>
          <c:showPercent val="0"/>
          <c:showBubbleSize val="0"/>
        </c:dLbls>
        <c:axId val="205312384"/>
        <c:axId val="205312776"/>
      </c:scatterChart>
      <c:valAx>
        <c:axId val="205312384"/>
        <c:scaling>
          <c:orientation val="minMax"/>
          <c:max val="25"/>
        </c:scaling>
        <c:delete val="0"/>
        <c:axPos val="b"/>
        <c:title>
          <c:tx>
            <c:rich>
              <a:bodyPr/>
              <a:lstStyle/>
              <a:p>
                <a:pPr>
                  <a:defRPr sz="2000"/>
                </a:pPr>
                <a:r>
                  <a:rPr lang="en-US" sz="2000"/>
                  <a:t>Years</a:t>
                </a:r>
              </a:p>
            </c:rich>
          </c:tx>
          <c:layout/>
          <c:overlay val="0"/>
        </c:title>
        <c:numFmt formatCode="General" sourceLinked="1"/>
        <c:majorTickMark val="out"/>
        <c:minorTickMark val="none"/>
        <c:tickLblPos val="nextTo"/>
        <c:txPr>
          <a:bodyPr/>
          <a:lstStyle/>
          <a:p>
            <a:pPr>
              <a:defRPr sz="2000"/>
            </a:pPr>
            <a:endParaRPr lang="en-US"/>
          </a:p>
        </c:txPr>
        <c:crossAx val="205312776"/>
        <c:crosses val="autoZero"/>
        <c:crossBetween val="midCat"/>
        <c:majorUnit val="1"/>
      </c:valAx>
      <c:valAx>
        <c:axId val="205312776"/>
        <c:scaling>
          <c:orientation val="minMax"/>
        </c:scaling>
        <c:delete val="0"/>
        <c:axPos val="l"/>
        <c:majorGridlines/>
        <c:title>
          <c:tx>
            <c:strRef>
              <c:f>'Cashflow Calculation'!$E$190</c:f>
              <c:strCache>
                <c:ptCount val="1"/>
                <c:pt idx="0">
                  <c:v> FCFA</c:v>
                </c:pt>
              </c:strCache>
            </c:strRef>
          </c:tx>
          <c:layout>
            <c:manualLayout>
              <c:xMode val="edge"/>
              <c:yMode val="edge"/>
              <c:x val="7.2109987164013243E-3"/>
              <c:y val="0.45970109469118708"/>
            </c:manualLayout>
          </c:layout>
          <c:overlay val="0"/>
          <c:txPr>
            <a:bodyPr rot="-5400000" vert="horz"/>
            <a:lstStyle/>
            <a:p>
              <a:pPr>
                <a:defRPr sz="2400"/>
              </a:pPr>
              <a:endParaRPr lang="en-US"/>
            </a:p>
          </c:txPr>
        </c:title>
        <c:numFmt formatCode="#,##0" sourceLinked="0"/>
        <c:majorTickMark val="out"/>
        <c:minorTickMark val="none"/>
        <c:tickLblPos val="nextTo"/>
        <c:txPr>
          <a:bodyPr/>
          <a:lstStyle/>
          <a:p>
            <a:pPr>
              <a:defRPr sz="2000"/>
            </a:pPr>
            <a:endParaRPr lang="en-US"/>
          </a:p>
        </c:txPr>
        <c:crossAx val="205312384"/>
        <c:crosses val="autoZero"/>
        <c:crossBetween val="midCat"/>
      </c:valAx>
      <c:spPr>
        <a:solidFill>
          <a:schemeClr val="tx2">
            <a:lumMod val="75000"/>
          </a:schemeClr>
        </a:solidFill>
      </c:spPr>
    </c:plotArea>
    <c:legend>
      <c:legendPos val="b"/>
      <c:layout>
        <c:manualLayout>
          <c:xMode val="edge"/>
          <c:yMode val="edge"/>
          <c:x val="9.04851229141828E-2"/>
          <c:y val="7.2797572102201016E-2"/>
          <c:w val="0.24370210231162961"/>
          <c:h val="0.13150655279806364"/>
        </c:manualLayout>
      </c:layout>
      <c:overlay val="0"/>
      <c:spPr>
        <a:solidFill>
          <a:schemeClr val="bg1"/>
        </a:solidFill>
        <a:ln>
          <a:solidFill>
            <a:sysClr val="windowText" lastClr="000000"/>
          </a:solidFill>
        </a:ln>
      </c:spPr>
      <c:txPr>
        <a:bodyPr/>
        <a:lstStyle/>
        <a:p>
          <a:pPr>
            <a:defRPr sz="2000">
              <a:solidFill>
                <a:sysClr val="windowText" lastClr="000000"/>
              </a:solidFill>
            </a:defRPr>
          </a:pPr>
          <a:endParaRPr lang="en-US"/>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Calculation'!$E$194</c:f>
          <c:strCache>
            <c:ptCount val="1"/>
            <c:pt idx="0">
              <c:v>Average annual water cost in  FCFA /m³</c:v>
            </c:pt>
          </c:strCache>
        </c:strRef>
      </c:tx>
      <c:layout>
        <c:manualLayout>
          <c:xMode val="edge"/>
          <c:yMode val="edge"/>
          <c:x val="0.18107017700129957"/>
          <c:y val="2.0689655172413793E-2"/>
        </c:manualLayout>
      </c:layout>
      <c:overlay val="0"/>
      <c:txPr>
        <a:bodyPr/>
        <a:lstStyle/>
        <a:p>
          <a:pPr>
            <a:defRPr sz="2800">
              <a:solidFill>
                <a:srgbClr val="FF0000"/>
              </a:solidFill>
            </a:defRPr>
          </a:pPr>
          <a:endParaRPr lang="en-US"/>
        </a:p>
      </c:txPr>
    </c:title>
    <c:autoTitleDeleted val="0"/>
    <c:plotArea>
      <c:layout>
        <c:manualLayout>
          <c:layoutTarget val="inner"/>
          <c:xMode val="edge"/>
          <c:yMode val="edge"/>
          <c:x val="0.11283151020397589"/>
          <c:y val="0.12338025439127802"/>
          <c:w val="0.87403424170121691"/>
          <c:h val="0.69438407891321274"/>
        </c:manualLayout>
      </c:layout>
      <c:barChart>
        <c:barDir val="col"/>
        <c:grouping val="clustered"/>
        <c:varyColors val="0"/>
        <c:ser>
          <c:idx val="1"/>
          <c:order val="0"/>
          <c:tx>
            <c:strRef>
              <c:f>'Cashflow Calculation'!$V$185</c:f>
              <c:strCache>
                <c:ptCount val="1"/>
                <c:pt idx="0">
                  <c:v>5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1530-43AB-B979-C310D365C2C4}"/>
              </c:ext>
            </c:extLst>
          </c:dPt>
          <c:dLbls>
            <c:spPr>
              <a:noFill/>
              <a:ln>
                <a:noFill/>
              </a:ln>
              <a:effectLst/>
            </c:spPr>
            <c:txPr>
              <a:bodyPr wrap="square" lIns="38100" tIns="19050" rIns="38100" bIns="19050" anchor="ctr">
                <a:spAutoFit/>
              </a:bodyPr>
              <a:lstStyle/>
              <a:p>
                <a:pPr>
                  <a:defRPr sz="1800">
                    <a:solidFill>
                      <a:srgbClr val="FF0000"/>
                    </a:solidFill>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strRef>
              <c:f>'Cashflow Calculation'!$U$187:$U$189</c:f>
              <c:strCache>
                <c:ptCount val="3"/>
                <c:pt idx="0">
                  <c:v>Système d'irrigation à énergie solaire</c:v>
                </c:pt>
                <c:pt idx="1">
                  <c:v>Système d'irrigation alimenté par le réseau électrique</c:v>
                </c:pt>
                <c:pt idx="2">
                  <c:v>Système d'irrigation à generateur diesel</c:v>
                </c:pt>
              </c:strCache>
            </c:strRef>
          </c:cat>
          <c:val>
            <c:numRef>
              <c:f>'Cashflow Calculation'!$V$187:$V$189</c:f>
              <c:numCache>
                <c:formatCode>0.00</c:formatCode>
                <c:ptCount val="3"/>
                <c:pt idx="0">
                  <c:v>39.59844650084915</c:v>
                </c:pt>
                <c:pt idx="1">
                  <c:v>32.855002530037687</c:v>
                </c:pt>
                <c:pt idx="2">
                  <c:v>89.074153715209491</c:v>
                </c:pt>
              </c:numCache>
            </c:numRef>
          </c:val>
          <c:extLst>
            <c:ext xmlns:c16="http://schemas.microsoft.com/office/drawing/2014/chart" uri="{C3380CC4-5D6E-409C-BE32-E72D297353CC}">
              <c16:uniqueId val="{00000006-1530-43AB-B979-C310D365C2C4}"/>
            </c:ext>
          </c:extLst>
        </c:ser>
        <c:ser>
          <c:idx val="2"/>
          <c:order val="1"/>
          <c:tx>
            <c:strRef>
              <c:f>'Cashflow Calculation'!$W$185</c:f>
              <c:strCache>
                <c:ptCount val="1"/>
                <c:pt idx="0">
                  <c:v>10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8-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A-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C-1530-43AB-B979-C310D365C2C4}"/>
              </c:ext>
            </c:extLst>
          </c:dPt>
          <c:dLbls>
            <c:spPr>
              <a:noFill/>
              <a:ln>
                <a:noFill/>
              </a:ln>
              <a:effectLst/>
            </c:spPr>
            <c:txPr>
              <a:bodyPr wrap="square" lIns="38100" tIns="19050" rIns="38100" bIns="19050" anchor="ctr">
                <a:spAutoFit/>
              </a:bodyPr>
              <a:lstStyle/>
              <a:p>
                <a:pPr>
                  <a:defRPr sz="1600">
                    <a:solidFill>
                      <a:srgbClr val="FF0000"/>
                    </a:solidFill>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strRef>
              <c:f>'Cashflow Calculation'!$U$187:$U$189</c:f>
              <c:strCache>
                <c:ptCount val="3"/>
                <c:pt idx="0">
                  <c:v>Système d'irrigation à énergie solaire</c:v>
                </c:pt>
                <c:pt idx="1">
                  <c:v>Système d'irrigation alimenté par le réseau électrique</c:v>
                </c:pt>
                <c:pt idx="2">
                  <c:v>Système d'irrigation à generateur diesel</c:v>
                </c:pt>
              </c:strCache>
            </c:strRef>
          </c:cat>
          <c:val>
            <c:numRef>
              <c:f>'Cashflow Calculation'!$W$187:$W$189</c:f>
              <c:numCache>
                <c:formatCode>0.00</c:formatCode>
                <c:ptCount val="3"/>
                <c:pt idx="0">
                  <c:v>31.256851691981254</c:v>
                </c:pt>
                <c:pt idx="1">
                  <c:v>29.669171302406241</c:v>
                </c:pt>
                <c:pt idx="2">
                  <c:v>97.991619262015988</c:v>
                </c:pt>
              </c:numCache>
            </c:numRef>
          </c:val>
          <c:extLst>
            <c:ext xmlns:c16="http://schemas.microsoft.com/office/drawing/2014/chart" uri="{C3380CC4-5D6E-409C-BE32-E72D297353CC}">
              <c16:uniqueId val="{0000000D-1530-43AB-B979-C310D365C2C4}"/>
            </c:ext>
          </c:extLst>
        </c:ser>
        <c:ser>
          <c:idx val="0"/>
          <c:order val="2"/>
          <c:tx>
            <c:strRef>
              <c:f>'Cashflow Calculation'!$X$185</c:f>
              <c:strCache>
                <c:ptCount val="1"/>
                <c:pt idx="0">
                  <c:v>25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F-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11-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13-1530-43AB-B979-C310D365C2C4}"/>
              </c:ext>
            </c:extLst>
          </c:dPt>
          <c:dLbls>
            <c:spPr>
              <a:noFill/>
              <a:ln>
                <a:noFill/>
              </a:ln>
              <a:effectLst/>
            </c:spPr>
            <c:txPr>
              <a:bodyPr wrap="square" lIns="38100" tIns="19050" rIns="38100" bIns="19050" anchor="ctr">
                <a:spAutoFit/>
              </a:bodyPr>
              <a:lstStyle/>
              <a:p>
                <a:pPr>
                  <a:defRPr sz="1600">
                    <a:solidFill>
                      <a:srgbClr val="FF0000"/>
                    </a:solidFill>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strRef>
              <c:f>'Cashflow Calculation'!$U$187:$U$189</c:f>
              <c:strCache>
                <c:ptCount val="3"/>
                <c:pt idx="0">
                  <c:v>Système d'irrigation à énergie solaire</c:v>
                </c:pt>
                <c:pt idx="1">
                  <c:v>Système d'irrigation alimenté par le réseau électrique</c:v>
                </c:pt>
                <c:pt idx="2">
                  <c:v>Système d'irrigation à generateur diesel</c:v>
                </c:pt>
              </c:strCache>
            </c:strRef>
          </c:cat>
          <c:val>
            <c:numRef>
              <c:f>'Cashflow Calculation'!$X$187:$X$189</c:f>
              <c:numCache>
                <c:formatCode>0.00</c:formatCode>
                <c:ptCount val="3"/>
                <c:pt idx="0">
                  <c:v>34.411252100808269</c:v>
                </c:pt>
                <c:pt idx="1">
                  <c:v>32.126315296138223</c:v>
                </c:pt>
                <c:pt idx="2">
                  <c:v>131.09254817023705</c:v>
                </c:pt>
              </c:numCache>
            </c:numRef>
          </c:val>
          <c:extLst>
            <c:ext xmlns:c16="http://schemas.microsoft.com/office/drawing/2014/chart" uri="{C3380CC4-5D6E-409C-BE32-E72D297353CC}">
              <c16:uniqueId val="{00000014-1530-43AB-B979-C310D365C2C4}"/>
            </c:ext>
          </c:extLst>
        </c:ser>
        <c:dLbls>
          <c:showLegendKey val="0"/>
          <c:showVal val="0"/>
          <c:showCatName val="0"/>
          <c:showSerName val="0"/>
          <c:showPercent val="0"/>
          <c:showBubbleSize val="0"/>
        </c:dLbls>
        <c:gapWidth val="150"/>
        <c:axId val="205315912"/>
        <c:axId val="205315128"/>
      </c:barChart>
      <c:catAx>
        <c:axId val="205315912"/>
        <c:scaling>
          <c:orientation val="minMax"/>
        </c:scaling>
        <c:delete val="0"/>
        <c:axPos val="b"/>
        <c:numFmt formatCode="General" sourceLinked="0"/>
        <c:majorTickMark val="out"/>
        <c:minorTickMark val="none"/>
        <c:tickLblPos val="nextTo"/>
        <c:crossAx val="205315128"/>
        <c:crosses val="autoZero"/>
        <c:auto val="1"/>
        <c:lblAlgn val="ctr"/>
        <c:lblOffset val="100"/>
        <c:noMultiLvlLbl val="0"/>
      </c:catAx>
      <c:valAx>
        <c:axId val="205315128"/>
        <c:scaling>
          <c:orientation val="minMax"/>
        </c:scaling>
        <c:delete val="0"/>
        <c:axPos val="l"/>
        <c:title>
          <c:tx>
            <c:strRef>
              <c:f>'Cashflow Calculation'!$K$190</c:f>
              <c:strCache>
                <c:ptCount val="1"/>
                <c:pt idx="0">
                  <c:v> FCFA</c:v>
                </c:pt>
              </c:strCache>
            </c:strRef>
          </c:tx>
          <c:overlay val="0"/>
          <c:txPr>
            <a:bodyPr rot="-5400000" vert="horz"/>
            <a:lstStyle/>
            <a:p>
              <a:pPr>
                <a:defRPr sz="2400"/>
              </a:pPr>
              <a:endParaRPr lang="en-US"/>
            </a:p>
          </c:txPr>
        </c:title>
        <c:numFmt formatCode="0.00" sourceLinked="1"/>
        <c:majorTickMark val="out"/>
        <c:minorTickMark val="none"/>
        <c:tickLblPos val="nextTo"/>
        <c:txPr>
          <a:bodyPr/>
          <a:lstStyle/>
          <a:p>
            <a:pPr>
              <a:defRPr sz="2000"/>
            </a:pPr>
            <a:endParaRPr lang="en-US"/>
          </a:p>
        </c:txPr>
        <c:crossAx val="205315912"/>
        <c:crosses val="autoZero"/>
        <c:crossBetween val="between"/>
      </c:valAx>
      <c:dTable>
        <c:showHorzBorder val="1"/>
        <c:showVertBorder val="1"/>
        <c:showOutline val="1"/>
        <c:showKeys val="1"/>
        <c:txPr>
          <a:bodyPr/>
          <a:lstStyle/>
          <a:p>
            <a:pPr rtl="0">
              <a:defRPr sz="1600">
                <a:solidFill>
                  <a:sysClr val="windowText" lastClr="000000"/>
                </a:solidFill>
              </a:defRPr>
            </a:pPr>
            <a:endParaRPr lang="en-US"/>
          </a:p>
        </c:txPr>
      </c:dTable>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en-US"/>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47</xdr:row>
      <xdr:rowOff>159497</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9</xdr:col>
      <xdr:colOff>624619</xdr:colOff>
      <xdr:row>9</xdr:row>
      <xdr:rowOff>769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2</xdr:col>
      <xdr:colOff>395654</xdr:colOff>
      <xdr:row>26</xdr:row>
      <xdr:rowOff>29309</xdr:rowOff>
    </xdr:from>
    <xdr:to>
      <xdr:col>9</xdr:col>
      <xdr:colOff>749012</xdr:colOff>
      <xdr:row>35</xdr:row>
      <xdr:rowOff>51288</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1553308" y="4220309"/>
          <a:ext cx="4090089" cy="1472710"/>
        </a:xfrm>
        <a:prstGeom prst="rect">
          <a:avLst/>
        </a:prstGeom>
        <a:solidFill>
          <a:schemeClr val="accent3">
            <a:lumMod val="40000"/>
            <a:lumOff val="6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eaLnBrk="1" fontAlgn="auto" latinLnBrk="0" hangingPunct="1"/>
          <a:r>
            <a:rPr lang="de-DE" sz="800" b="0" i="0">
              <a:solidFill>
                <a:sysClr val="windowText" lastClr="000000"/>
              </a:solidFill>
              <a:effectLst/>
              <a:latin typeface="+mn-lt"/>
              <a:ea typeface="+mn-ea"/>
              <a:cs typeface="+mn-cs"/>
            </a:rPr>
            <a:t>● </a:t>
          </a:r>
          <a:r>
            <a:rPr lang="fr-FR" sz="800" b="0" i="0">
              <a:solidFill>
                <a:sysClr val="windowText" lastClr="000000"/>
              </a:solidFill>
              <a:effectLst/>
              <a:latin typeface="+mn-lt"/>
              <a:ea typeface="+mn-ea"/>
              <a:cs typeface="+mn-cs"/>
            </a:rPr>
            <a:t> Saisissez des valeurs uniquement dans les cellules blanches (non colorées) !</a:t>
          </a:r>
          <a:endParaRPr lang="de-DE" sz="600">
            <a:solidFill>
              <a:sysClr val="windowText" lastClr="000000"/>
            </a:solidFill>
            <a:effectLst/>
          </a:endParaRPr>
        </a:p>
        <a:p>
          <a:pPr eaLnBrk="1" fontAlgn="auto" latinLnBrk="0" hangingPunct="1"/>
          <a:r>
            <a:rPr lang="de-DE" sz="800" b="0" i="0">
              <a:solidFill>
                <a:sysClr val="windowText" lastClr="000000"/>
              </a:solidFill>
              <a:effectLst/>
              <a:latin typeface="+mn-lt"/>
              <a:ea typeface="+mn-ea"/>
              <a:cs typeface="+mn-cs"/>
            </a:rPr>
            <a:t>● </a:t>
          </a:r>
          <a:r>
            <a:rPr lang="fr-FR" sz="800">
              <a:solidFill>
                <a:sysClr val="windowText" lastClr="000000"/>
              </a:solidFill>
              <a:effectLst/>
              <a:latin typeface="+mn-lt"/>
              <a:ea typeface="+mn-ea"/>
              <a:cs typeface="+mn-cs"/>
            </a:rPr>
            <a:t>L’outil peut contenir des valeurs illustratives, qu’il vous revient de modifier </a:t>
          </a:r>
          <a:r>
            <a:rPr lang="fr-FR" sz="800" baseline="0">
              <a:solidFill>
                <a:sysClr val="windowText" lastClr="000000"/>
              </a:solidFill>
              <a:effectLst/>
              <a:latin typeface="+mn-lt"/>
              <a:ea typeface="+mn-ea"/>
              <a:cs typeface="+mn-cs"/>
            </a:rPr>
            <a:t>ou de supprimer.</a:t>
          </a:r>
          <a:endParaRPr lang="de-DE" sz="600">
            <a:solidFill>
              <a:sysClr val="windowText" lastClr="000000"/>
            </a:solidFill>
            <a:effectLst/>
          </a:endParaRPr>
        </a:p>
        <a:p>
          <a:r>
            <a:rPr lang="de-DE" sz="800" b="0" i="0">
              <a:solidFill>
                <a:sysClr val="windowText" lastClr="000000"/>
              </a:solidFill>
              <a:effectLst/>
              <a:latin typeface="+mn-lt"/>
              <a:ea typeface="+mn-ea"/>
              <a:cs typeface="+mn-cs"/>
            </a:rPr>
            <a:t>● </a:t>
          </a:r>
          <a:r>
            <a:rPr lang="fr-FR" sz="800" b="0" i="0">
              <a:solidFill>
                <a:sysClr val="windowText" lastClr="000000"/>
              </a:solidFill>
              <a:effectLst/>
              <a:latin typeface="+mn-lt"/>
              <a:ea typeface="+mn-ea"/>
              <a:cs typeface="+mn-cs"/>
            </a:rPr>
            <a:t>Les</a:t>
          </a:r>
          <a:r>
            <a:rPr lang="fr-FR" sz="800" b="0" i="0" baseline="0">
              <a:solidFill>
                <a:sysClr val="windowText" lastClr="000000"/>
              </a:solidFill>
              <a:effectLst/>
              <a:latin typeface="+mn-lt"/>
              <a:ea typeface="+mn-ea"/>
              <a:cs typeface="+mn-cs"/>
            </a:rPr>
            <a:t> cellules qui ne doivent pas être remplies (cellules de couleur) sont protégées par un mot de passe</a:t>
          </a:r>
          <a:r>
            <a:rPr lang="de-DE" sz="800" b="0" i="0" baseline="0">
              <a:solidFill>
                <a:sysClr val="windowText" lastClr="000000"/>
              </a:solidFill>
              <a:effectLst/>
              <a:latin typeface="+mn-lt"/>
              <a:ea typeface="+mn-ea"/>
              <a:cs typeface="+mn-cs"/>
            </a:rPr>
            <a:t>         </a:t>
          </a:r>
          <a:endParaRPr lang="de-DE" sz="600">
            <a:solidFill>
              <a:sysClr val="windowText" lastClr="000000"/>
            </a:solidFill>
            <a:effectLst/>
          </a:endParaRPr>
        </a:p>
        <a:p>
          <a:r>
            <a:rPr lang="fr-FR" sz="800" b="0" i="0">
              <a:solidFill>
                <a:sysClr val="windowText" lastClr="000000"/>
              </a:solidFill>
              <a:effectLst/>
              <a:latin typeface="+mn-lt"/>
              <a:ea typeface="+mn-ea"/>
              <a:cs typeface="+mn-cs"/>
            </a:rPr>
            <a:t>● Le total des besoins en eau par jour peut être calculé avec l’outil PRÉSERVER L’EAU – Évaluation des besoins en eau</a:t>
          </a:r>
          <a:r>
            <a:rPr lang="de-DE" sz="800" b="0" i="0">
              <a:solidFill>
                <a:sysClr val="windowText" lastClr="000000"/>
              </a:solidFill>
              <a:effectLst/>
              <a:latin typeface="+mn-lt"/>
              <a:ea typeface="+mn-ea"/>
              <a:cs typeface="+mn-cs"/>
            </a:rPr>
            <a:t>.</a:t>
          </a:r>
          <a:endParaRPr lang="de-DE" sz="600">
            <a:solidFill>
              <a:sysClr val="windowText" lastClr="000000"/>
            </a:solidFill>
            <a:effectLst/>
          </a:endParaRPr>
        </a:p>
        <a:p>
          <a:pPr eaLnBrk="1" fontAlgn="auto" latinLnBrk="0" hangingPunct="1"/>
          <a:r>
            <a:rPr lang="de-DE" sz="800" b="0" i="0">
              <a:solidFill>
                <a:sysClr val="windowText" lastClr="000000"/>
              </a:solidFill>
              <a:effectLst/>
              <a:latin typeface="+mn-lt"/>
              <a:ea typeface="+mn-ea"/>
              <a:cs typeface="+mn-cs"/>
            </a:rPr>
            <a:t>●</a:t>
          </a:r>
          <a:r>
            <a:rPr lang="fr-FR" sz="800" b="0" i="0">
              <a:solidFill>
                <a:sysClr val="windowText" lastClr="000000"/>
              </a:solidFill>
              <a:effectLst/>
              <a:latin typeface="+mn-lt"/>
              <a:ea typeface="+mn-ea"/>
              <a:cs typeface="+mn-cs"/>
            </a:rPr>
            <a:t>Les recettes totales par an peuvent être calculées avec l’outil FINANCE – Analyse d’une exploitation.</a:t>
          </a:r>
          <a:endParaRPr lang="de-DE" sz="600">
            <a:solidFill>
              <a:sysClr val="windowText" lastClr="000000"/>
            </a:solidFill>
            <a:effectLst/>
          </a:endParaRPr>
        </a:p>
        <a:p>
          <a:pPr eaLnBrk="1" fontAlgn="auto" latinLnBrk="0" hangingPunct="1"/>
          <a:r>
            <a:rPr lang="de-DE" sz="800" b="0" i="0">
              <a:solidFill>
                <a:sysClr val="windowText" lastClr="000000"/>
              </a:solidFill>
              <a:effectLst/>
              <a:latin typeface="+mn-lt"/>
              <a:ea typeface="+mn-ea"/>
              <a:cs typeface="+mn-cs"/>
            </a:rPr>
            <a:t>●Pour</a:t>
          </a:r>
          <a:r>
            <a:rPr lang="de-DE" sz="800" b="0" i="0" baseline="0">
              <a:solidFill>
                <a:sysClr val="windowText" lastClr="000000"/>
              </a:solidFill>
              <a:effectLst/>
              <a:latin typeface="+mn-lt"/>
              <a:ea typeface="+mn-ea"/>
              <a:cs typeface="+mn-cs"/>
            </a:rPr>
            <a:t> le mot de passe ,suivez le lien: https://energypedia.info/wiki/Toolbox_on_SPIS</a:t>
          </a:r>
          <a:endParaRPr lang="de-DE" sz="600">
            <a:solidFill>
              <a:sysClr val="windowText" lastClr="000000"/>
            </a:solidFill>
            <a:effectLst/>
          </a:endParaRPr>
        </a:p>
      </xdr:txBody>
    </xdr:sp>
    <xdr:clientData/>
  </xdr:twoCellAnchor>
  <xdr:twoCellAnchor editAs="oneCell">
    <xdr:from>
      <xdr:col>5</xdr:col>
      <xdr:colOff>561601</xdr:colOff>
      <xdr:row>91</xdr:row>
      <xdr:rowOff>86203</xdr:rowOff>
    </xdr:from>
    <xdr:to>
      <xdr:col>8</xdr:col>
      <xdr:colOff>106814</xdr:colOff>
      <xdr:row>95</xdr:row>
      <xdr:rowOff>128306</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466726" y="14507053"/>
          <a:ext cx="1268506" cy="689803"/>
        </a:xfrm>
        <a:prstGeom prst="rect">
          <a:avLst/>
        </a:prstGeom>
      </xdr:spPr>
    </xdr:pic>
    <xdr:clientData/>
  </xdr:twoCellAnchor>
  <xdr:twoCellAnchor editAs="oneCell">
    <xdr:from>
      <xdr:col>7</xdr:col>
      <xdr:colOff>54575</xdr:colOff>
      <xdr:row>2</xdr:row>
      <xdr:rowOff>15876</xdr:rowOff>
    </xdr:from>
    <xdr:to>
      <xdr:col>9</xdr:col>
      <xdr:colOff>753341</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121750" y="339726"/>
          <a:ext cx="1860816"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37</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261258</xdr:colOff>
      <xdr:row>11</xdr:row>
      <xdr:rowOff>76199</xdr:rowOff>
    </xdr:from>
    <xdr:to>
      <xdr:col>9</xdr:col>
      <xdr:colOff>757299</xdr:colOff>
      <xdr:row>14</xdr:row>
      <xdr:rowOff>122956</xdr:rowOff>
    </xdr:to>
    <xdr:grpSp>
      <xdr:nvGrpSpPr>
        <xdr:cNvPr id="16" name="Gruppieren 15">
          <a:extLst>
            <a:ext uri="{FF2B5EF4-FFF2-40B4-BE49-F238E27FC236}">
              <a16:creationId xmlns:a16="http://schemas.microsoft.com/office/drawing/2014/main" id="{00000000-0008-0000-0000-000010000000}"/>
            </a:ext>
          </a:extLst>
        </xdr:cNvPr>
        <xdr:cNvGrpSpPr>
          <a:grpSpLocks noChangeAspect="1"/>
        </xdr:cNvGrpSpPr>
      </xdr:nvGrpSpPr>
      <xdr:grpSpPr>
        <a:xfrm>
          <a:off x="1423308" y="1857374"/>
          <a:ext cx="4248891" cy="532532"/>
          <a:chOff x="309337" y="3382268"/>
          <a:chExt cx="10920586" cy="1238051"/>
        </a:xfrm>
      </xdr:grpSpPr>
      <xdr:pic>
        <xdr:nvPicPr>
          <xdr:cNvPr id="17" name="Inhaltsplatzhalter 3">
            <a:extLst>
              <a:ext uri="{FF2B5EF4-FFF2-40B4-BE49-F238E27FC236}">
                <a16:creationId xmlns:a16="http://schemas.microsoft.com/office/drawing/2014/main" id="{00000000-0008-0000-0000-000011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8" name="Grafik 17">
            <a:extLst>
              <a:ext uri="{FF2B5EF4-FFF2-40B4-BE49-F238E27FC236}">
                <a16:creationId xmlns:a16="http://schemas.microsoft.com/office/drawing/2014/main" id="{00000000-0008-0000-0000-000012000000}"/>
              </a:ext>
            </a:extLst>
          </xdr:cNvPr>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twoCellAnchor>
    <xdr:from>
      <xdr:col>2</xdr:col>
      <xdr:colOff>552450</xdr:colOff>
      <xdr:row>44</xdr:row>
      <xdr:rowOff>76200</xdr:rowOff>
    </xdr:from>
    <xdr:to>
      <xdr:col>9</xdr:col>
      <xdr:colOff>727075</xdr:colOff>
      <xdr:row>45</xdr:row>
      <xdr:rowOff>763060</xdr:rowOff>
    </xdr:to>
    <xdr:sp macro="" textlink="">
      <xdr:nvSpPr>
        <xdr:cNvPr id="12" name="Text Box 1">
          <a:extLst>
            <a:ext uri="{FF2B5EF4-FFF2-40B4-BE49-F238E27FC236}">
              <a16:creationId xmlns:a16="http://schemas.microsoft.com/office/drawing/2014/main" id="{00000000-0008-0000-0000-00000C000000}"/>
            </a:ext>
          </a:extLst>
        </xdr:cNvPr>
        <xdr:cNvSpPr txBox="1">
          <a:spLocks noChangeArrowheads="1"/>
        </xdr:cNvSpPr>
      </xdr:nvSpPr>
      <xdr:spPr bwMode="auto">
        <a:xfrm>
          <a:off x="1714500" y="7200900"/>
          <a:ext cx="3927475" cy="848785"/>
        </a:xfrm>
        <a:prstGeom prst="rect">
          <a:avLst/>
        </a:prstGeom>
        <a:solidFill>
          <a:schemeClr val="accent6">
            <a:lumMod val="60000"/>
            <a:lumOff val="40000"/>
          </a:schemeClr>
        </a:solidFill>
        <a:ln w="28575">
          <a:solidFill>
            <a:schemeClr val="accent6">
              <a:lumMod val="75000"/>
            </a:schemeClr>
          </a:solidFill>
          <a:miter lim="800000"/>
          <a:headEnd/>
          <a:tailEnd/>
        </a:ln>
      </xdr:spPr>
      <xdr:txBody>
        <a:bodyPr vertOverflow="clip" wrap="square" lIns="36576" tIns="32004" rIns="0" bIns="0" anchor="ctr" upright="1"/>
        <a:lstStyle/>
        <a:p>
          <a:pPr algn="ctr" rtl="0">
            <a:defRPr sz="1000"/>
          </a:pPr>
          <a:r>
            <a:rPr lang="de-DE" sz="1100" b="1" i="0" u="none" strike="noStrike" baseline="0">
              <a:solidFill>
                <a:srgbClr val="000000"/>
              </a:solidFill>
              <a:latin typeface="Arial"/>
              <a:cs typeface="Arial"/>
            </a:rPr>
            <a:t>Votre attention: </a:t>
          </a:r>
          <a:r>
            <a:rPr lang="de-DE" sz="1100" b="0" i="0" u="none" strike="noStrike" baseline="0">
              <a:solidFill>
                <a:srgbClr val="000000"/>
              </a:solidFill>
              <a:latin typeface="Arial"/>
              <a:cs typeface="Arial"/>
            </a:rPr>
            <a:t>Vous verrez des mots et des phrases en anglais dans tout l'outil (marqués en rouge) qui sont nécessaires pour garder l'intégrité des formules. Vous trouverez la traduction de ces mots et phrases sur la dernière feuille "Traduction".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780238</xdr:colOff>
      <xdr:row>60</xdr:row>
      <xdr:rowOff>30440</xdr:rowOff>
    </xdr:from>
    <xdr:to>
      <xdr:col>9</xdr:col>
      <xdr:colOff>647700</xdr:colOff>
      <xdr:row>86</xdr:row>
      <xdr:rowOff>171450</xdr:rowOff>
    </xdr:to>
    <xdr:graphicFrame macro="">
      <xdr:nvGraphicFramePr>
        <xdr:cNvPr id="4" name="Diagramm 3">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1028700</xdr:colOff>
      <xdr:row>36</xdr:row>
      <xdr:rowOff>76200</xdr:rowOff>
    </xdr:from>
    <xdr:to>
      <xdr:col>18</xdr:col>
      <xdr:colOff>0</xdr:colOff>
      <xdr:row>59</xdr:row>
      <xdr:rowOff>133350</xdr:rowOff>
    </xdr:to>
    <xdr:graphicFrame macro="">
      <xdr:nvGraphicFramePr>
        <xdr:cNvPr id="5" name="Diagramm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1032376</xdr:colOff>
      <xdr:row>60</xdr:row>
      <xdr:rowOff>59015</xdr:rowOff>
    </xdr:from>
    <xdr:to>
      <xdr:col>18</xdr:col>
      <xdr:colOff>0</xdr:colOff>
      <xdr:row>86</xdr:row>
      <xdr:rowOff>171450</xdr:rowOff>
    </xdr:to>
    <xdr:graphicFrame macro="">
      <xdr:nvGraphicFramePr>
        <xdr:cNvPr id="6" name="Diagramm 5">
          <a:extLst>
            <a:ext uri="{FF2B5EF4-FFF2-40B4-BE49-F238E27FC236}">
              <a16:creationId xmlns:a16="http://schemas.microsoft.com/office/drawing/2014/main" id="{00000000-0008-0000-02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36</xdr:row>
      <xdr:rowOff>78065</xdr:rowOff>
    </xdr:from>
    <xdr:to>
      <xdr:col>9</xdr:col>
      <xdr:colOff>647700</xdr:colOff>
      <xdr:row>59</xdr:row>
      <xdr:rowOff>133350</xdr:rowOff>
    </xdr:to>
    <xdr:graphicFrame macro="">
      <xdr:nvGraphicFramePr>
        <xdr:cNvPr id="8" name="Diagramm 7">
          <a:extLst>
            <a:ext uri="{FF2B5EF4-FFF2-40B4-BE49-F238E27FC236}">
              <a16:creationId xmlns:a16="http://schemas.microsoft.com/office/drawing/2014/main" id="{00000000-0008-0000-0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127501</xdr:colOff>
      <xdr:row>123</xdr:row>
      <xdr:rowOff>166686</xdr:rowOff>
    </xdr:from>
    <xdr:to>
      <xdr:col>19</xdr:col>
      <xdr:colOff>0</xdr:colOff>
      <xdr:row>179</xdr:row>
      <xdr:rowOff>152400</xdr:rowOff>
    </xdr:to>
    <xdr:graphicFrame macro="">
      <xdr:nvGraphicFramePr>
        <xdr:cNvPr id="2" name="Diagramm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9527</xdr:colOff>
      <xdr:row>89</xdr:row>
      <xdr:rowOff>28574</xdr:rowOff>
    </xdr:from>
    <xdr:to>
      <xdr:col>9</xdr:col>
      <xdr:colOff>647700</xdr:colOff>
      <xdr:row>121</xdr:row>
      <xdr:rowOff>174624</xdr:rowOff>
    </xdr:to>
    <xdr:graphicFrame macro="">
      <xdr:nvGraphicFramePr>
        <xdr:cNvPr id="12" name="Diagramm 1">
          <a:extLst>
            <a:ext uri="{FF2B5EF4-FFF2-40B4-BE49-F238E27FC236}">
              <a16:creationId xmlns:a16="http://schemas.microsoft.com/office/drawing/2014/main" id="{00000000-0008-0000-02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119063</xdr:colOff>
      <xdr:row>184</xdr:row>
      <xdr:rowOff>38100</xdr:rowOff>
    </xdr:from>
    <xdr:to>
      <xdr:col>19</xdr:col>
      <xdr:colOff>0</xdr:colOff>
      <xdr:row>252</xdr:row>
      <xdr:rowOff>142874</xdr:rowOff>
    </xdr:to>
    <xdr:graphicFrame macro="">
      <xdr:nvGraphicFramePr>
        <xdr:cNvPr id="14" name="Diagramm 1">
          <a:extLst>
            <a:ext uri="{FF2B5EF4-FFF2-40B4-BE49-F238E27FC236}">
              <a16:creationId xmlns:a16="http://schemas.microsoft.com/office/drawing/2014/main" id="{00000000-0008-0000-02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9</xdr:col>
      <xdr:colOff>1066800</xdr:colOff>
      <xdr:row>89</xdr:row>
      <xdr:rowOff>15875</xdr:rowOff>
    </xdr:from>
    <xdr:to>
      <xdr:col>18</xdr:col>
      <xdr:colOff>63499</xdr:colOff>
      <xdr:row>121</xdr:row>
      <xdr:rowOff>174625</xdr:rowOff>
    </xdr:to>
    <xdr:graphicFrame macro="">
      <xdr:nvGraphicFramePr>
        <xdr:cNvPr id="15" name="Diagramm 5">
          <a:extLst>
            <a:ext uri="{FF2B5EF4-FFF2-40B4-BE49-F238E27FC236}">
              <a16:creationId xmlns:a16="http://schemas.microsoft.com/office/drawing/2014/main" id="{00000000-0008-0000-02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Powering.Agriculture@giz.de" TargetMode="External"/><Relationship Id="rId2" Type="http://schemas.openxmlformats.org/officeDocument/2006/relationships/hyperlink" Target="https://energypedia.info/wiki/Toolbox_on_SPIS" TargetMode="External"/><Relationship Id="rId1" Type="http://schemas.openxmlformats.org/officeDocument/2006/relationships/hyperlink" Target="http://www.fao.org/energy/agrifood-chains/power-irrigation-tool/en/"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poweringag.org/"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gov.uk/government/publications/greenhouse-gas-reporting-conversion-factors-2018" TargetMode="External"/><Relationship Id="rId1" Type="http://schemas.openxmlformats.org/officeDocument/2006/relationships/hyperlink" Target="https://ecometrica.com/assets/Electricity-specific-emission-factors-for-grid-electricity.pdf"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tint="-0.499984740745262"/>
  </sheetPr>
  <dimension ref="D1:J96"/>
  <sheetViews>
    <sheetView view="pageBreakPreview" zoomScaleNormal="100" zoomScaleSheetLayoutView="100" workbookViewId="0">
      <selection activeCell="D16" sqref="D16:J16"/>
    </sheetView>
  </sheetViews>
  <sheetFormatPr defaultColWidth="11.42578125" defaultRowHeight="12.75"/>
  <cols>
    <col min="1" max="5" width="8.7109375" customWidth="1"/>
    <col min="6" max="6" width="4" customWidth="1"/>
    <col min="7" max="9" width="8.7109375" customWidth="1"/>
  </cols>
  <sheetData>
    <row r="1" spans="4:10" ht="12.75" customHeight="1"/>
    <row r="2" spans="4:10" ht="12.75" customHeight="1"/>
    <row r="3" spans="4:10" ht="12.75" customHeight="1"/>
    <row r="4" spans="4:10" ht="12.75" customHeight="1"/>
    <row r="5" spans="4:10" ht="12.75" customHeight="1"/>
    <row r="6" spans="4:10" ht="12.75" customHeight="1"/>
    <row r="7" spans="4:10" ht="12.75" customHeight="1"/>
    <row r="8" spans="4:10" ht="12.75" customHeight="1"/>
    <row r="9" spans="4:10" ht="12.75" customHeight="1"/>
    <row r="10" spans="4:10" ht="12.75" customHeight="1"/>
    <row r="11" spans="4:10" ht="12.75" customHeight="1">
      <c r="D11" s="472" t="s">
        <v>104</v>
      </c>
      <c r="E11" s="472"/>
      <c r="F11" s="472"/>
      <c r="G11" s="472"/>
      <c r="H11" s="472"/>
      <c r="I11" s="472"/>
      <c r="J11" s="472"/>
    </row>
    <row r="12" spans="4:10" ht="12.75" customHeight="1"/>
    <row r="13" spans="4:10" ht="12.75" customHeight="1"/>
    <row r="14" spans="4:10" ht="12.75" customHeight="1"/>
    <row r="15" spans="4:10" ht="12.75" customHeight="1"/>
    <row r="16" spans="4:10" ht="12.75" customHeight="1">
      <c r="D16" s="473" t="s">
        <v>125</v>
      </c>
      <c r="E16" s="473"/>
      <c r="F16" s="473"/>
      <c r="G16" s="473"/>
      <c r="H16" s="473"/>
      <c r="I16" s="473"/>
      <c r="J16" s="473"/>
    </row>
    <row r="17" spans="4:10" ht="12.75" customHeight="1"/>
    <row r="18" spans="4:10" ht="12.75" customHeight="1">
      <c r="D18" s="465" t="s">
        <v>49</v>
      </c>
      <c r="E18" s="465"/>
      <c r="F18" s="465"/>
      <c r="G18" s="465"/>
      <c r="H18" s="465"/>
      <c r="I18" s="465"/>
      <c r="J18" s="465"/>
    </row>
    <row r="19" spans="4:10" ht="12.75" customHeight="1">
      <c r="D19" s="463" t="s">
        <v>105</v>
      </c>
      <c r="E19" s="463"/>
      <c r="F19" s="463"/>
      <c r="G19" s="463"/>
      <c r="H19" s="463"/>
      <c r="I19" s="463"/>
      <c r="J19" s="463"/>
    </row>
    <row r="20" spans="4:10" ht="12.75" customHeight="1">
      <c r="D20" s="463"/>
      <c r="E20" s="463"/>
      <c r="F20" s="463"/>
      <c r="G20" s="463"/>
      <c r="H20" s="463"/>
      <c r="I20" s="463"/>
      <c r="J20" s="463"/>
    </row>
    <row r="21" spans="4:10" ht="12.75" customHeight="1">
      <c r="D21" s="463"/>
      <c r="E21" s="463"/>
      <c r="F21" s="463"/>
      <c r="G21" s="463"/>
      <c r="H21" s="463"/>
      <c r="I21" s="463"/>
      <c r="J21" s="463"/>
    </row>
    <row r="22" spans="4:10" ht="12.75" customHeight="1">
      <c r="D22" s="463"/>
      <c r="E22" s="463"/>
      <c r="F22" s="463"/>
      <c r="G22" s="463"/>
      <c r="H22" s="463"/>
      <c r="I22" s="463"/>
      <c r="J22" s="463"/>
    </row>
    <row r="23" spans="4:10" ht="12.75" customHeight="1">
      <c r="D23" s="463"/>
      <c r="E23" s="463"/>
      <c r="F23" s="463"/>
      <c r="G23" s="463"/>
      <c r="H23" s="463"/>
      <c r="I23" s="463"/>
      <c r="J23" s="463"/>
    </row>
    <row r="24" spans="4:10" ht="12.75" customHeight="1">
      <c r="D24" s="461" t="s">
        <v>78</v>
      </c>
      <c r="E24" s="462"/>
      <c r="F24" s="462"/>
      <c r="G24" s="462"/>
      <c r="H24" s="462"/>
      <c r="I24" s="462"/>
      <c r="J24" s="462"/>
    </row>
    <row r="25" spans="4:10" ht="12.75" customHeight="1">
      <c r="D25" s="137"/>
      <c r="E25" s="137"/>
      <c r="F25" s="137"/>
      <c r="G25" s="137"/>
      <c r="H25" s="137"/>
      <c r="I25" s="137"/>
      <c r="J25" s="137"/>
    </row>
    <row r="26" spans="4:10" ht="12.75" customHeight="1">
      <c r="D26" s="465" t="s">
        <v>106</v>
      </c>
      <c r="E26" s="465"/>
      <c r="F26" s="465"/>
      <c r="G26" s="465"/>
      <c r="H26" s="465"/>
      <c r="I26" s="465"/>
      <c r="J26" s="465"/>
    </row>
    <row r="27" spans="4:10" ht="12.75" customHeight="1"/>
    <row r="28" spans="4:10" ht="12.75" customHeight="1"/>
    <row r="29" spans="4:10" ht="12.75" customHeight="1"/>
    <row r="30" spans="4:10" ht="12.75" customHeight="1"/>
    <row r="31" spans="4:10" ht="12.75" customHeight="1"/>
    <row r="32" spans="4:10" ht="12.75" customHeight="1"/>
    <row r="33" spans="4:10" ht="12.75" customHeight="1"/>
    <row r="34" spans="4:10" ht="12.75" customHeight="1">
      <c r="D34" s="135"/>
      <c r="E34" s="135"/>
      <c r="F34" s="135"/>
      <c r="G34" s="135"/>
      <c r="H34" s="135"/>
      <c r="I34" s="135"/>
      <c r="J34" s="135"/>
    </row>
    <row r="35" spans="4:10" ht="12.75" customHeight="1">
      <c r="D35" s="135"/>
      <c r="E35" s="135"/>
      <c r="F35" s="135"/>
      <c r="G35" s="135"/>
      <c r="H35" s="135"/>
      <c r="I35" s="135"/>
      <c r="J35" s="135"/>
    </row>
    <row r="36" spans="4:10" ht="12.75" customHeight="1">
      <c r="D36" s="135"/>
      <c r="E36" s="135"/>
      <c r="F36" s="135"/>
      <c r="G36" s="135"/>
      <c r="H36" s="135"/>
      <c r="I36" s="135"/>
      <c r="J36" s="135"/>
    </row>
    <row r="37" spans="4:10" ht="12.75" customHeight="1">
      <c r="D37" s="465" t="s">
        <v>107</v>
      </c>
      <c r="E37" s="465"/>
      <c r="F37" s="465"/>
      <c r="G37" s="465"/>
      <c r="H37" s="465"/>
      <c r="I37" s="465"/>
      <c r="J37" s="465"/>
    </row>
    <row r="38" spans="4:10" ht="12.75" customHeight="1">
      <c r="D38" t="s">
        <v>108</v>
      </c>
    </row>
    <row r="39" spans="4:10" ht="12.75" customHeight="1" thickBot="1"/>
    <row r="40" spans="4:10" ht="12.75" customHeight="1">
      <c r="D40" s="478" t="s">
        <v>76</v>
      </c>
      <c r="E40" s="479"/>
      <c r="F40" s="480"/>
      <c r="G40" s="466" t="s">
        <v>109</v>
      </c>
      <c r="H40" s="467"/>
      <c r="I40" s="467"/>
      <c r="J40" s="468"/>
    </row>
    <row r="41" spans="4:10" ht="12.75" customHeight="1">
      <c r="D41" s="481"/>
      <c r="E41" s="482"/>
      <c r="F41" s="483"/>
      <c r="G41" s="475"/>
      <c r="H41" s="476"/>
      <c r="I41" s="476"/>
      <c r="J41" s="477"/>
    </row>
    <row r="42" spans="4:10" ht="12.75" customHeight="1" thickBot="1">
      <c r="D42" s="484"/>
      <c r="E42" s="485"/>
      <c r="F42" s="486"/>
      <c r="G42" s="469"/>
      <c r="H42" s="470"/>
      <c r="I42" s="470"/>
      <c r="J42" s="471"/>
    </row>
    <row r="43" spans="4:10" ht="12.75" customHeight="1">
      <c r="D43" s="478" t="s">
        <v>77</v>
      </c>
      <c r="E43" s="479"/>
      <c r="F43" s="480"/>
      <c r="G43" s="466" t="s">
        <v>110</v>
      </c>
      <c r="H43" s="467"/>
      <c r="I43" s="467"/>
      <c r="J43" s="468"/>
    </row>
    <row r="44" spans="4:10" ht="12.75" customHeight="1" thickBot="1">
      <c r="D44" s="484"/>
      <c r="E44" s="485"/>
      <c r="F44" s="486"/>
      <c r="G44" s="469"/>
      <c r="H44" s="470"/>
      <c r="I44" s="470"/>
      <c r="J44" s="471"/>
    </row>
    <row r="45" spans="4:10" ht="12.75" customHeight="1"/>
    <row r="46" spans="4:10" ht="60.75" customHeight="1"/>
    <row r="47" spans="4:10" ht="12.75" customHeight="1">
      <c r="D47" s="465" t="s">
        <v>111</v>
      </c>
      <c r="E47" s="465"/>
      <c r="F47" s="465"/>
      <c r="G47" s="465"/>
      <c r="H47" s="465"/>
      <c r="I47" s="465"/>
      <c r="J47" s="465"/>
    </row>
    <row r="48" spans="4:10" ht="12.75" customHeight="1">
      <c r="D48" s="463" t="s">
        <v>112</v>
      </c>
      <c r="E48" s="463"/>
      <c r="F48" s="463" t="s">
        <v>113</v>
      </c>
      <c r="G48" s="463"/>
    </row>
    <row r="49" spans="4:10" ht="12.75" customHeight="1">
      <c r="D49" s="463" t="s">
        <v>114</v>
      </c>
      <c r="E49" s="463"/>
      <c r="F49" s="463" t="s">
        <v>115</v>
      </c>
      <c r="G49" s="463"/>
      <c r="H49" s="463"/>
      <c r="I49" s="463"/>
      <c r="J49" s="463"/>
    </row>
    <row r="50" spans="4:10" ht="12.75" customHeight="1">
      <c r="D50" s="463"/>
      <c r="E50" s="463"/>
      <c r="F50" s="463"/>
      <c r="G50" s="463"/>
      <c r="H50" s="463"/>
      <c r="I50" s="463"/>
      <c r="J50" s="463"/>
    </row>
    <row r="51" spans="4:10" ht="12.75" customHeight="1">
      <c r="D51" s="463" t="s">
        <v>116</v>
      </c>
      <c r="E51" s="463"/>
      <c r="F51" s="464" t="s">
        <v>72</v>
      </c>
      <c r="G51" s="464"/>
      <c r="H51" s="464"/>
    </row>
    <row r="52" spans="4:10" ht="12.75" customHeight="1">
      <c r="D52" s="474" t="s">
        <v>117</v>
      </c>
      <c r="E52" s="474"/>
      <c r="F52" s="487" t="s">
        <v>73</v>
      </c>
      <c r="G52" s="487"/>
      <c r="H52" s="487"/>
      <c r="I52" s="487"/>
      <c r="J52" s="487"/>
    </row>
    <row r="53" spans="4:10" ht="12.75" customHeight="1">
      <c r="D53" s="488" t="s">
        <v>118</v>
      </c>
      <c r="E53" s="488"/>
      <c r="F53" s="463" t="s">
        <v>119</v>
      </c>
      <c r="G53" s="463"/>
      <c r="H53" s="463"/>
      <c r="I53" s="463"/>
      <c r="J53" s="463"/>
    </row>
    <row r="54" spans="4:10" s="136" customFormat="1" ht="12.75" customHeight="1">
      <c r="D54" s="488"/>
      <c r="E54" s="488"/>
      <c r="F54" s="463"/>
      <c r="G54" s="463"/>
      <c r="H54" s="463"/>
      <c r="I54" s="463"/>
      <c r="J54" s="463"/>
    </row>
    <row r="55" spans="4:10" s="136" customFormat="1" ht="12.75" customHeight="1">
      <c r="D55" s="488"/>
      <c r="E55" s="488"/>
      <c r="F55" s="464" t="s">
        <v>74</v>
      </c>
      <c r="G55" s="464"/>
      <c r="H55" s="464"/>
      <c r="I55" s="402"/>
      <c r="J55" s="402"/>
    </row>
    <row r="56" spans="4:10" ht="12.75" customHeight="1">
      <c r="D56" s="463" t="s">
        <v>75</v>
      </c>
      <c r="E56" s="463"/>
      <c r="F56" s="463" t="s">
        <v>120</v>
      </c>
      <c r="G56" s="463"/>
      <c r="H56" s="463"/>
    </row>
    <row r="57" spans="4:10" ht="12.75" customHeight="1"/>
    <row r="58" spans="4:10" ht="12.75" customHeight="1">
      <c r="D58" s="463" t="s">
        <v>121</v>
      </c>
      <c r="E58" s="463"/>
      <c r="F58" s="463"/>
      <c r="G58" s="463"/>
      <c r="H58" s="463"/>
      <c r="I58" s="463"/>
      <c r="J58" s="463"/>
    </row>
    <row r="59" spans="4:10" ht="12.75" customHeight="1">
      <c r="D59" s="463"/>
      <c r="E59" s="463"/>
      <c r="F59" s="463"/>
      <c r="G59" s="463"/>
      <c r="H59" s="463"/>
      <c r="I59" s="463"/>
      <c r="J59" s="463"/>
    </row>
    <row r="60" spans="4:10" ht="12.75" customHeight="1">
      <c r="D60" s="463"/>
      <c r="E60" s="463"/>
      <c r="F60" s="463"/>
      <c r="G60" s="463"/>
      <c r="H60" s="463"/>
      <c r="I60" s="463"/>
      <c r="J60" s="463"/>
    </row>
    <row r="61" spans="4:10" ht="12.75" customHeight="1">
      <c r="D61" s="463"/>
      <c r="E61" s="463"/>
      <c r="F61" s="463"/>
      <c r="G61" s="463"/>
      <c r="H61" s="463"/>
      <c r="I61" s="463"/>
      <c r="J61" s="463"/>
    </row>
    <row r="62" spans="4:10" ht="12.75" customHeight="1">
      <c r="D62" s="463"/>
      <c r="E62" s="463"/>
      <c r="F62" s="463"/>
      <c r="G62" s="463"/>
      <c r="H62" s="463"/>
      <c r="I62" s="463"/>
      <c r="J62" s="463"/>
    </row>
    <row r="63" spans="4:10" ht="12.75" customHeight="1">
      <c r="D63" s="463"/>
      <c r="E63" s="463"/>
      <c r="F63" s="463"/>
      <c r="G63" s="463"/>
      <c r="H63" s="463"/>
      <c r="I63" s="463"/>
      <c r="J63" s="463"/>
    </row>
    <row r="64" spans="4:10" ht="12.75" customHeight="1">
      <c r="D64" s="463"/>
      <c r="E64" s="463"/>
      <c r="F64" s="463"/>
      <c r="G64" s="463"/>
      <c r="H64" s="463"/>
      <c r="I64" s="463"/>
      <c r="J64" s="463"/>
    </row>
    <row r="65" spans="4:10" ht="12.75" customHeight="1">
      <c r="D65" s="463"/>
      <c r="E65" s="463"/>
      <c r="F65" s="463"/>
      <c r="G65" s="463"/>
      <c r="H65" s="463"/>
      <c r="I65" s="463"/>
      <c r="J65" s="463"/>
    </row>
    <row r="66" spans="4:10" ht="12.75" customHeight="1">
      <c r="D66" s="463"/>
      <c r="E66" s="463"/>
      <c r="F66" s="463"/>
      <c r="G66" s="463"/>
      <c r="H66" s="463"/>
      <c r="I66" s="463"/>
      <c r="J66" s="463"/>
    </row>
    <row r="67" spans="4:10" ht="12.75" customHeight="1">
      <c r="D67" s="463"/>
      <c r="E67" s="463"/>
      <c r="F67" s="463"/>
      <c r="G67" s="463"/>
      <c r="H67" s="463"/>
      <c r="I67" s="463"/>
      <c r="J67" s="463"/>
    </row>
    <row r="68" spans="4:10" ht="12.75" customHeight="1">
      <c r="D68" s="463"/>
      <c r="E68" s="463"/>
      <c r="F68" s="463"/>
      <c r="G68" s="463"/>
      <c r="H68" s="463"/>
      <c r="I68" s="463"/>
      <c r="J68" s="463"/>
    </row>
    <row r="69" spans="4:10" ht="12.75" customHeight="1">
      <c r="D69" s="463"/>
      <c r="E69" s="463"/>
      <c r="F69" s="463"/>
      <c r="G69" s="463"/>
      <c r="H69" s="463"/>
      <c r="I69" s="463"/>
      <c r="J69" s="463"/>
    </row>
    <row r="70" spans="4:10" ht="12.75" customHeight="1"/>
    <row r="71" spans="4:10" ht="12.75" customHeight="1">
      <c r="D71" s="463" t="s">
        <v>122</v>
      </c>
      <c r="E71" s="463"/>
      <c r="F71" s="463"/>
      <c r="G71" s="463"/>
      <c r="H71" s="463"/>
      <c r="I71" s="463"/>
      <c r="J71" s="463"/>
    </row>
    <row r="72" spans="4:10" ht="12.75" customHeight="1">
      <c r="D72" s="463"/>
      <c r="E72" s="463"/>
      <c r="F72" s="463"/>
      <c r="G72" s="463"/>
      <c r="H72" s="463"/>
      <c r="I72" s="463"/>
      <c r="J72" s="463"/>
    </row>
    <row r="73" spans="4:10" ht="12.75" customHeight="1">
      <c r="D73" s="463"/>
      <c r="E73" s="463"/>
      <c r="F73" s="463"/>
      <c r="G73" s="463"/>
      <c r="H73" s="463"/>
      <c r="I73" s="463"/>
      <c r="J73" s="463"/>
    </row>
    <row r="74" spans="4:10" ht="12.75" customHeight="1">
      <c r="D74" s="463"/>
      <c r="E74" s="463"/>
      <c r="F74" s="463"/>
      <c r="G74" s="463"/>
      <c r="H74" s="463"/>
      <c r="I74" s="463"/>
      <c r="J74" s="463"/>
    </row>
    <row r="75" spans="4:10" ht="12.75" customHeight="1">
      <c r="D75" s="463"/>
      <c r="E75" s="463"/>
      <c r="F75" s="463"/>
      <c r="G75" s="463"/>
      <c r="H75" s="463"/>
      <c r="I75" s="463"/>
      <c r="J75" s="463"/>
    </row>
    <row r="76" spans="4:10" ht="12.75" customHeight="1">
      <c r="D76" s="463"/>
      <c r="E76" s="463"/>
      <c r="F76" s="463"/>
      <c r="G76" s="463"/>
      <c r="H76" s="463"/>
      <c r="I76" s="463"/>
      <c r="J76" s="463"/>
    </row>
    <row r="77" spans="4:10" ht="12.75" customHeight="1">
      <c r="D77" s="463"/>
      <c r="E77" s="463"/>
      <c r="F77" s="463"/>
      <c r="G77" s="463"/>
      <c r="H77" s="463"/>
      <c r="I77" s="463"/>
      <c r="J77" s="463"/>
    </row>
    <row r="78" spans="4:10" ht="12.75" customHeight="1">
      <c r="D78" s="463"/>
      <c r="E78" s="463"/>
      <c r="F78" s="463"/>
      <c r="G78" s="463"/>
      <c r="H78" s="463"/>
      <c r="I78" s="463"/>
      <c r="J78" s="463"/>
    </row>
    <row r="79" spans="4:10" ht="12.75" customHeight="1">
      <c r="D79" s="463"/>
      <c r="E79" s="463"/>
      <c r="F79" s="463"/>
      <c r="G79" s="463"/>
      <c r="H79" s="463"/>
      <c r="I79" s="463"/>
      <c r="J79" s="463"/>
    </row>
    <row r="80" spans="4:10" ht="12.75" customHeight="1">
      <c r="D80" s="463"/>
      <c r="E80" s="463"/>
      <c r="F80" s="463"/>
      <c r="G80" s="463"/>
      <c r="H80" s="463"/>
      <c r="I80" s="463"/>
      <c r="J80" s="463"/>
    </row>
    <row r="81" spans="4:10" ht="12.75" customHeight="1">
      <c r="D81" s="463"/>
      <c r="E81" s="463"/>
      <c r="F81" s="463"/>
      <c r="G81" s="463"/>
      <c r="H81" s="463"/>
      <c r="I81" s="463"/>
      <c r="J81" s="463"/>
    </row>
    <row r="82" spans="4:10" ht="12.75" customHeight="1">
      <c r="D82" s="463"/>
      <c r="E82" s="463"/>
      <c r="F82" s="463"/>
      <c r="G82" s="463"/>
      <c r="H82" s="463"/>
      <c r="I82" s="463"/>
      <c r="J82" s="463"/>
    </row>
    <row r="83" spans="4:10" ht="12.75" customHeight="1">
      <c r="D83" s="463"/>
      <c r="E83" s="463"/>
      <c r="F83" s="463"/>
      <c r="G83" s="463"/>
      <c r="H83" s="463"/>
      <c r="I83" s="463"/>
      <c r="J83" s="463"/>
    </row>
    <row r="84" spans="4:10" ht="12.75" customHeight="1">
      <c r="D84" s="463"/>
      <c r="E84" s="463"/>
      <c r="F84" s="463"/>
      <c r="G84" s="463"/>
      <c r="H84" s="463"/>
      <c r="I84" s="463"/>
      <c r="J84" s="463"/>
    </row>
    <row r="85" spans="4:10" ht="12.75" customHeight="1"/>
    <row r="86" spans="4:10" ht="13.5" customHeight="1">
      <c r="D86" s="463" t="s">
        <v>123</v>
      </c>
      <c r="E86" s="463"/>
      <c r="F86" s="463"/>
      <c r="G86" s="463"/>
      <c r="H86" s="463"/>
      <c r="I86" s="463"/>
      <c r="J86" s="463"/>
    </row>
    <row r="87" spans="4:10" ht="12.75" customHeight="1">
      <c r="D87" s="463"/>
      <c r="E87" s="463"/>
      <c r="F87" s="463"/>
      <c r="G87" s="463"/>
      <c r="H87" s="463"/>
      <c r="I87" s="463"/>
      <c r="J87" s="463"/>
    </row>
    <row r="88" spans="4:10" ht="12.75" customHeight="1">
      <c r="D88" s="463"/>
      <c r="E88" s="463"/>
      <c r="F88" s="463"/>
      <c r="G88" s="463"/>
      <c r="H88" s="463"/>
      <c r="I88" s="463"/>
      <c r="J88" s="463"/>
    </row>
    <row r="89" spans="4:10" ht="12.75" customHeight="1">
      <c r="D89" s="463"/>
      <c r="E89" s="463"/>
      <c r="F89" s="463"/>
      <c r="G89" s="463"/>
      <c r="H89" s="463"/>
      <c r="I89" s="463"/>
      <c r="J89" s="463"/>
    </row>
    <row r="90" spans="4:10" ht="12.75" customHeight="1">
      <c r="D90" s="463"/>
      <c r="E90" s="463"/>
      <c r="F90" s="463"/>
      <c r="G90" s="463"/>
      <c r="H90" s="463"/>
      <c r="I90" s="463"/>
      <c r="J90" s="463"/>
    </row>
    <row r="91" spans="4:10" ht="12.75" customHeight="1">
      <c r="D91" s="463"/>
      <c r="E91" s="463"/>
      <c r="F91" s="463"/>
      <c r="G91" s="463"/>
      <c r="H91" s="463"/>
      <c r="I91" s="463"/>
      <c r="J91" s="463"/>
    </row>
    <row r="92" spans="4:10" ht="12.75" customHeight="1">
      <c r="D92" s="463"/>
      <c r="E92" s="463"/>
      <c r="F92" s="463"/>
      <c r="G92" s="463"/>
      <c r="H92" s="463"/>
      <c r="I92" s="463"/>
      <c r="J92" s="463"/>
    </row>
    <row r="93" spans="4:10" ht="12.75" customHeight="1"/>
    <row r="94" spans="4:10" ht="12.75" customHeight="1">
      <c r="D94" s="474" t="s">
        <v>64</v>
      </c>
      <c r="E94" s="474"/>
      <c r="F94" s="474"/>
    </row>
    <row r="95" spans="4:10" ht="12.75" customHeight="1"/>
    <row r="96" spans="4:10" ht="12.75" customHeight="1"/>
  </sheetData>
  <sheetProtection algorithmName="SHA-512" hashValue="P4a6c0f6pC4pauz/TABxIUIXssoxy92QBeEDF2a7aLiIKI7vFIqwjssad+MyqjuFyl8MQDbjpWw1gg0IH044UA==" saltValue="2QrWkcMyXF2mVcm4KzlrWw==" spinCount="100000" sheet="1" objects="1" scenarios="1" selectLockedCells="1"/>
  <mergeCells count="29">
    <mergeCell ref="D11:J11"/>
    <mergeCell ref="D16:J16"/>
    <mergeCell ref="D18:J18"/>
    <mergeCell ref="D86:J92"/>
    <mergeCell ref="D94:F94"/>
    <mergeCell ref="D19:J23"/>
    <mergeCell ref="G40:J42"/>
    <mergeCell ref="D40:F42"/>
    <mergeCell ref="D52:E52"/>
    <mergeCell ref="F52:J52"/>
    <mergeCell ref="D53:E55"/>
    <mergeCell ref="F53:J54"/>
    <mergeCell ref="F55:H55"/>
    <mergeCell ref="D56:E56"/>
    <mergeCell ref="F56:H56"/>
    <mergeCell ref="D43:F44"/>
    <mergeCell ref="D24:J24"/>
    <mergeCell ref="D71:J84"/>
    <mergeCell ref="D51:E51"/>
    <mergeCell ref="F51:H51"/>
    <mergeCell ref="D58:J69"/>
    <mergeCell ref="D47:J47"/>
    <mergeCell ref="D48:E48"/>
    <mergeCell ref="F48:G48"/>
    <mergeCell ref="G43:J44"/>
    <mergeCell ref="D49:E50"/>
    <mergeCell ref="F49:J50"/>
    <mergeCell ref="D37:J37"/>
    <mergeCell ref="D26:J26"/>
  </mergeCells>
  <hyperlinks>
    <hyperlink ref="D24" r:id="rId1"/>
    <hyperlink ref="F52:J52" r:id="rId2" display="https://energypedia.info/wiki/Toolbox_on_SPIS"/>
    <hyperlink ref="F51" r:id="rId3"/>
    <hyperlink ref="F55" r:id="rId4"/>
  </hyperlinks>
  <pageMargins left="0.7" right="0.7" top="0.78740157499999996" bottom="0.78740157499999996" header="0.3" footer="0.3"/>
  <pageSetup paperSize="9" scale="99" orientation="portrait" r:id="rId5"/>
  <rowBreaks count="1" manualBreakCount="1">
    <brk id="57" max="16383" man="1"/>
  </rowBreaks>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FF7C80"/>
    <pageSetUpPr fitToPage="1"/>
  </sheetPr>
  <dimension ref="A1:W120"/>
  <sheetViews>
    <sheetView showGridLines="0" view="pageBreakPreview" topLeftCell="A94" zoomScale="90" zoomScaleNormal="90" zoomScaleSheetLayoutView="90" zoomScalePageLayoutView="25" workbookViewId="0">
      <selection activeCell="E96" sqref="E96"/>
    </sheetView>
  </sheetViews>
  <sheetFormatPr defaultColWidth="11.42578125" defaultRowHeight="14.25"/>
  <cols>
    <col min="1" max="1" width="3.7109375" style="1" customWidth="1"/>
    <col min="2" max="2" width="14.85546875" style="1" customWidth="1"/>
    <col min="3" max="3" width="27.42578125" style="1" customWidth="1"/>
    <col min="4" max="4" width="8.85546875" style="1" customWidth="1"/>
    <col min="5" max="5" width="14.5703125" style="1" customWidth="1"/>
    <col min="6" max="6" width="13.42578125" style="1" customWidth="1"/>
    <col min="7" max="7" width="14.42578125" style="1" customWidth="1"/>
    <col min="8" max="8" width="13" style="1" customWidth="1"/>
    <col min="9" max="9" width="11.42578125" style="1"/>
    <col min="10" max="11" width="20" style="1" customWidth="1"/>
    <col min="12" max="12" width="3.7109375" style="1" customWidth="1"/>
    <col min="13" max="13" width="8.42578125" style="1" customWidth="1"/>
    <col min="14" max="14" width="20.5703125" style="1" customWidth="1"/>
    <col min="15" max="15" width="13.42578125" style="1" bestFit="1" customWidth="1"/>
    <col min="16" max="16" width="11.85546875" style="1" customWidth="1"/>
    <col min="17" max="19" width="11.42578125" style="1"/>
    <col min="20" max="20" width="15.140625" style="1" customWidth="1"/>
    <col min="21" max="21" width="16" style="1" customWidth="1"/>
    <col min="22" max="22" width="1.140625" style="1" customWidth="1"/>
    <col min="23" max="23" width="20.28515625" style="1" customWidth="1"/>
    <col min="24" max="24" width="11.42578125" style="1" customWidth="1"/>
    <col min="25" max="25" width="41.85546875" style="1" customWidth="1"/>
    <col min="26" max="26" width="11.42578125" style="1"/>
    <col min="27" max="27" width="15.28515625" style="1" customWidth="1"/>
    <col min="28" max="28" width="13.42578125" style="1" bestFit="1" customWidth="1"/>
    <col min="29" max="29" width="23.85546875" style="1" customWidth="1"/>
    <col min="30" max="16384" width="11.42578125" style="1"/>
  </cols>
  <sheetData>
    <row r="1" spans="1:23" ht="15">
      <c r="B1" s="491" t="s">
        <v>125</v>
      </c>
      <c r="C1" s="491"/>
      <c r="D1" s="491"/>
      <c r="E1" s="491"/>
      <c r="F1" s="491"/>
      <c r="G1" s="491"/>
      <c r="H1" s="491"/>
      <c r="I1" s="491"/>
    </row>
    <row r="3" spans="1:23" ht="15" customHeight="1">
      <c r="B3" s="403" t="s">
        <v>124</v>
      </c>
      <c r="C3" s="2"/>
      <c r="D3" s="2"/>
      <c r="E3" s="2"/>
      <c r="F3" s="2"/>
      <c r="G3" s="2"/>
      <c r="H3" s="2"/>
      <c r="I3" s="2"/>
      <c r="J3" s="2"/>
      <c r="K3" s="2"/>
      <c r="L3" s="2"/>
      <c r="M3" s="2"/>
      <c r="N3" s="2"/>
      <c r="O3" s="2"/>
      <c r="P3" s="2"/>
      <c r="Q3" s="2"/>
      <c r="R3" s="2"/>
      <c r="S3" s="2"/>
      <c r="T3" s="2"/>
      <c r="U3" s="2"/>
      <c r="V3" s="2"/>
      <c r="W3" s="2"/>
    </row>
    <row r="4" spans="1:23" ht="15" thickBot="1">
      <c r="A4" s="39"/>
      <c r="B4" s="39"/>
      <c r="C4" s="39" t="s">
        <v>44</v>
      </c>
      <c r="D4" s="39"/>
      <c r="E4" s="39"/>
      <c r="F4" s="39"/>
      <c r="G4" s="39"/>
      <c r="H4" s="39"/>
      <c r="I4" s="39"/>
      <c r="J4" s="39"/>
      <c r="K4" s="39"/>
      <c r="L4" s="39"/>
      <c r="M4" s="39"/>
      <c r="N4" s="39"/>
      <c r="O4" s="39"/>
      <c r="P4" s="39"/>
      <c r="Q4" s="39"/>
      <c r="R4" s="39"/>
      <c r="S4" s="39"/>
      <c r="T4" s="39"/>
      <c r="U4" s="39"/>
      <c r="V4" s="39"/>
      <c r="W4" s="39"/>
    </row>
    <row r="5" spans="1:23" ht="15" customHeight="1">
      <c r="B5" s="40"/>
      <c r="C5" s="41"/>
      <c r="D5" s="41"/>
      <c r="E5" s="41"/>
      <c r="F5" s="41"/>
      <c r="G5" s="41"/>
      <c r="H5" s="41"/>
      <c r="I5" s="41"/>
      <c r="J5" s="41"/>
      <c r="K5" s="42"/>
      <c r="V5" s="39"/>
      <c r="W5" s="39"/>
    </row>
    <row r="6" spans="1:23" ht="15" customHeight="1">
      <c r="B6" s="500" t="s">
        <v>126</v>
      </c>
      <c r="C6" s="501"/>
      <c r="D6" s="501"/>
      <c r="E6" s="501"/>
      <c r="F6" s="501"/>
      <c r="G6" s="501"/>
      <c r="H6" s="501"/>
      <c r="I6" s="501"/>
      <c r="J6" s="501"/>
      <c r="K6" s="502"/>
      <c r="V6" s="39"/>
      <c r="W6" s="39"/>
    </row>
    <row r="7" spans="1:23" ht="15" customHeight="1">
      <c r="B7" s="45"/>
      <c r="C7" s="43"/>
      <c r="D7" s="43"/>
      <c r="E7" s="43"/>
      <c r="F7" s="43"/>
      <c r="G7" s="43"/>
      <c r="H7" s="43"/>
      <c r="I7" s="43"/>
      <c r="J7" s="43"/>
      <c r="K7" s="44"/>
      <c r="V7" s="39"/>
      <c r="W7" s="39"/>
    </row>
    <row r="8" spans="1:23" ht="15" customHeight="1">
      <c r="B8" s="46" t="s">
        <v>127</v>
      </c>
      <c r="C8" s="47"/>
      <c r="D8" s="43"/>
      <c r="E8" s="124" t="s">
        <v>257</v>
      </c>
      <c r="F8" s="352" t="s">
        <v>136</v>
      </c>
      <c r="G8" s="341"/>
      <c r="H8" s="341"/>
      <c r="I8" s="341"/>
      <c r="J8" s="341"/>
      <c r="K8" s="342"/>
      <c r="V8" s="39"/>
      <c r="W8" s="39"/>
    </row>
    <row r="9" spans="1:23" ht="15" customHeight="1">
      <c r="B9" s="48"/>
      <c r="C9" s="125"/>
      <c r="D9" s="43"/>
      <c r="E9" s="125"/>
      <c r="F9" s="343"/>
      <c r="G9" s="343"/>
      <c r="H9" s="343"/>
      <c r="I9" s="343"/>
      <c r="J9" s="343"/>
      <c r="K9" s="344"/>
      <c r="V9" s="39"/>
      <c r="W9" s="39"/>
    </row>
    <row r="10" spans="1:23" ht="15" customHeight="1">
      <c r="B10" s="46" t="s">
        <v>7</v>
      </c>
      <c r="C10" s="43"/>
      <c r="D10" s="43"/>
      <c r="E10" s="126">
        <v>0.03</v>
      </c>
      <c r="F10" s="498" t="s">
        <v>137</v>
      </c>
      <c r="G10" s="498"/>
      <c r="H10" s="498"/>
      <c r="I10" s="498"/>
      <c r="J10" s="498"/>
      <c r="K10" s="499"/>
      <c r="V10" s="39"/>
      <c r="W10" s="39"/>
    </row>
    <row r="11" spans="1:23" ht="14.25" customHeight="1">
      <c r="B11" s="404"/>
      <c r="C11" s="47"/>
      <c r="D11" s="43"/>
      <c r="E11" s="127"/>
      <c r="F11" s="498"/>
      <c r="G11" s="498"/>
      <c r="H11" s="498"/>
      <c r="I11" s="498"/>
      <c r="J11" s="498"/>
      <c r="K11" s="499"/>
      <c r="V11" s="39"/>
      <c r="W11" s="39"/>
    </row>
    <row r="12" spans="1:23" ht="14.25" customHeight="1">
      <c r="B12" s="46" t="s">
        <v>128</v>
      </c>
      <c r="C12" s="43"/>
      <c r="D12" s="43"/>
      <c r="E12" s="126">
        <v>0.08</v>
      </c>
      <c r="F12" s="489" t="s">
        <v>138</v>
      </c>
      <c r="G12" s="489"/>
      <c r="H12" s="489"/>
      <c r="I12" s="489"/>
      <c r="J12" s="489"/>
      <c r="K12" s="490"/>
    </row>
    <row r="13" spans="1:23" ht="14.25" customHeight="1">
      <c r="B13" s="404"/>
      <c r="C13" s="43"/>
      <c r="D13" s="43"/>
      <c r="E13" s="49"/>
      <c r="F13" s="489"/>
      <c r="G13" s="489"/>
      <c r="H13" s="489"/>
      <c r="I13" s="489"/>
      <c r="J13" s="489"/>
      <c r="K13" s="490"/>
      <c r="V13" s="39"/>
      <c r="W13" s="39"/>
    </row>
    <row r="14" spans="1:23" ht="14.25" customHeight="1">
      <c r="B14" s="46" t="s">
        <v>129</v>
      </c>
      <c r="C14" s="47"/>
      <c r="D14" s="43"/>
      <c r="E14" s="128">
        <v>0.1</v>
      </c>
      <c r="F14" s="408" t="s">
        <v>139</v>
      </c>
      <c r="G14" s="345"/>
      <c r="H14" s="345"/>
      <c r="I14" s="345"/>
      <c r="J14" s="345"/>
      <c r="K14" s="346"/>
      <c r="V14" s="39"/>
      <c r="W14" s="39"/>
    </row>
    <row r="15" spans="1:23" ht="14.25" customHeight="1">
      <c r="B15" s="405"/>
      <c r="C15" s="43"/>
      <c r="D15" s="43"/>
      <c r="E15" s="43"/>
      <c r="F15" s="347"/>
      <c r="G15" s="348"/>
      <c r="H15" s="348"/>
      <c r="I15" s="348"/>
      <c r="J15" s="348"/>
      <c r="K15" s="349"/>
      <c r="V15" s="39"/>
      <c r="W15" s="39"/>
    </row>
    <row r="16" spans="1:23" ht="14.25" customHeight="1">
      <c r="B16" s="70" t="s">
        <v>130</v>
      </c>
      <c r="C16" s="43"/>
      <c r="D16" s="43"/>
      <c r="E16" s="128">
        <v>0.04</v>
      </c>
      <c r="F16" s="496" t="s">
        <v>140</v>
      </c>
      <c r="G16" s="496"/>
      <c r="H16" s="496"/>
      <c r="I16" s="496"/>
      <c r="J16" s="496"/>
      <c r="K16" s="497"/>
      <c r="V16" s="39"/>
      <c r="W16" s="39"/>
    </row>
    <row r="17" spans="2:23" ht="14.25" customHeight="1">
      <c r="B17" s="70"/>
      <c r="C17" s="43"/>
      <c r="D17" s="43"/>
      <c r="E17" s="43"/>
      <c r="F17" s="496"/>
      <c r="G17" s="496"/>
      <c r="H17" s="496"/>
      <c r="I17" s="496"/>
      <c r="J17" s="496"/>
      <c r="K17" s="497"/>
      <c r="V17" s="39"/>
      <c r="W17" s="39"/>
    </row>
    <row r="18" spans="2:23" ht="14.25" customHeight="1">
      <c r="B18" s="70" t="s">
        <v>131</v>
      </c>
      <c r="C18" s="43"/>
      <c r="D18" s="43"/>
      <c r="E18" s="128">
        <v>0</v>
      </c>
      <c r="F18" s="489" t="s">
        <v>141</v>
      </c>
      <c r="G18" s="489"/>
      <c r="H18" s="489"/>
      <c r="I18" s="489"/>
      <c r="J18" s="489"/>
      <c r="K18" s="490"/>
      <c r="V18" s="39"/>
      <c r="W18" s="39"/>
    </row>
    <row r="19" spans="2:23" ht="14.25" customHeight="1">
      <c r="B19" s="406"/>
      <c r="C19" s="43"/>
      <c r="D19" s="43"/>
      <c r="E19" s="43"/>
      <c r="F19" s="489"/>
      <c r="G19" s="489"/>
      <c r="H19" s="489"/>
      <c r="I19" s="489"/>
      <c r="J19" s="489"/>
      <c r="K19" s="490"/>
      <c r="V19" s="39"/>
      <c r="W19" s="39"/>
    </row>
    <row r="20" spans="2:23" ht="14.25" customHeight="1">
      <c r="B20" s="407" t="s">
        <v>132</v>
      </c>
      <c r="C20" s="43"/>
      <c r="D20" s="43"/>
      <c r="E20" s="277"/>
      <c r="F20" s="399" t="str">
        <f>E8 &amp; " per m³"</f>
        <v>FCFA per m³</v>
      </c>
      <c r="G20" s="489" t="s">
        <v>142</v>
      </c>
      <c r="H20" s="489"/>
      <c r="I20" s="489"/>
      <c r="J20" s="489"/>
      <c r="K20" s="490"/>
      <c r="V20" s="39"/>
      <c r="W20" s="39"/>
    </row>
    <row r="21" spans="2:23" ht="14.25" customHeight="1">
      <c r="B21" s="406"/>
      <c r="C21" s="43"/>
      <c r="D21" s="43"/>
      <c r="E21" s="43"/>
      <c r="F21" s="343"/>
      <c r="G21" s="489"/>
      <c r="H21" s="489"/>
      <c r="I21" s="489"/>
      <c r="J21" s="489"/>
      <c r="K21" s="490"/>
      <c r="V21" s="39"/>
      <c r="W21" s="39"/>
    </row>
    <row r="22" spans="2:23" ht="15" customHeight="1">
      <c r="B22" s="50" t="s">
        <v>133</v>
      </c>
      <c r="C22" s="51"/>
      <c r="D22" s="43"/>
      <c r="E22" s="129">
        <v>70</v>
      </c>
      <c r="F22" s="350" t="s">
        <v>144</v>
      </c>
      <c r="G22" s="496" t="s">
        <v>143</v>
      </c>
      <c r="H22" s="496"/>
      <c r="I22" s="496"/>
      <c r="J22" s="496"/>
      <c r="K22" s="497"/>
      <c r="V22" s="39"/>
      <c r="W22" s="39"/>
    </row>
    <row r="23" spans="2:23" ht="14.25" customHeight="1">
      <c r="B23" s="50"/>
      <c r="C23" s="51"/>
      <c r="D23" s="43"/>
      <c r="E23" s="52"/>
      <c r="F23" s="350"/>
      <c r="G23" s="496"/>
      <c r="H23" s="496"/>
      <c r="I23" s="496"/>
      <c r="J23" s="496"/>
      <c r="K23" s="497"/>
      <c r="V23" s="39"/>
      <c r="W23" s="39"/>
    </row>
    <row r="24" spans="2:23" ht="14.25" customHeight="1">
      <c r="B24" s="46" t="s">
        <v>134</v>
      </c>
      <c r="C24" s="43"/>
      <c r="D24" s="43"/>
      <c r="E24" s="130">
        <v>1418478</v>
      </c>
      <c r="F24" s="400" t="str">
        <f>E8 &amp;" per year"</f>
        <v>FCFA per year</v>
      </c>
      <c r="G24" s="498" t="s">
        <v>145</v>
      </c>
      <c r="H24" s="498"/>
      <c r="I24" s="498"/>
      <c r="J24" s="498"/>
      <c r="K24" s="499"/>
      <c r="V24" s="39"/>
      <c r="W24" s="39"/>
    </row>
    <row r="25" spans="2:23" ht="14.25" customHeight="1">
      <c r="B25" s="46"/>
      <c r="C25" s="43"/>
      <c r="D25" s="43"/>
      <c r="E25" s="43"/>
      <c r="F25" s="351"/>
      <c r="G25" s="498"/>
      <c r="H25" s="498"/>
      <c r="I25" s="498"/>
      <c r="J25" s="498"/>
      <c r="K25" s="499"/>
      <c r="V25" s="39"/>
      <c r="W25" s="39"/>
    </row>
    <row r="26" spans="2:23" ht="15">
      <c r="B26" s="46" t="s">
        <v>135</v>
      </c>
      <c r="C26" s="53"/>
      <c r="D26" s="43"/>
      <c r="E26" s="138">
        <v>1</v>
      </c>
      <c r="F26" s="409" t="s">
        <v>146</v>
      </c>
      <c r="G26" s="348"/>
      <c r="H26" s="348"/>
      <c r="I26" s="348"/>
      <c r="J26" s="348"/>
      <c r="K26" s="349"/>
    </row>
    <row r="27" spans="2:23" ht="16.5" customHeight="1" thickBot="1">
      <c r="B27" s="54"/>
      <c r="C27" s="55"/>
      <c r="D27" s="55"/>
      <c r="E27" s="55"/>
      <c r="F27" s="55"/>
      <c r="G27" s="55"/>
      <c r="H27" s="55"/>
      <c r="I27" s="55"/>
      <c r="J27" s="55"/>
      <c r="K27" s="56"/>
    </row>
    <row r="28" spans="2:23" ht="15" thickBot="1"/>
    <row r="29" spans="2:23">
      <c r="B29" s="58"/>
      <c r="C29" s="59"/>
      <c r="D29" s="59"/>
      <c r="E29" s="59"/>
      <c r="F29" s="59"/>
      <c r="G29" s="59"/>
      <c r="H29" s="59"/>
      <c r="I29" s="59"/>
      <c r="J29" s="59"/>
      <c r="K29" s="60"/>
    </row>
    <row r="30" spans="2:23" ht="15">
      <c r="B30" s="131" t="s">
        <v>147</v>
      </c>
      <c r="C30" s="57"/>
      <c r="D30" s="524" t="s">
        <v>258</v>
      </c>
      <c r="E30" s="522"/>
      <c r="F30" s="522"/>
      <c r="G30" s="522"/>
      <c r="H30" s="523"/>
      <c r="I30" s="57"/>
      <c r="J30" s="57"/>
      <c r="K30" s="62"/>
    </row>
    <row r="31" spans="2:23" ht="15">
      <c r="B31" s="131"/>
      <c r="C31" s="57"/>
      <c r="D31" s="57"/>
      <c r="E31" s="57"/>
      <c r="F31" s="57"/>
      <c r="G31" s="57"/>
      <c r="H31" s="57"/>
      <c r="I31" s="57"/>
      <c r="J31" s="57"/>
      <c r="K31" s="62"/>
    </row>
    <row r="32" spans="2:23">
      <c r="B32" s="61"/>
      <c r="C32" s="57"/>
      <c r="D32" s="57"/>
      <c r="E32" s="57"/>
      <c r="F32" s="57"/>
      <c r="G32" s="57"/>
      <c r="H32" s="57"/>
      <c r="I32" s="57"/>
      <c r="J32" s="57"/>
      <c r="K32" s="62"/>
    </row>
    <row r="33" spans="2:11" ht="15">
      <c r="B33" s="61"/>
      <c r="C33" s="57"/>
      <c r="D33" s="57"/>
      <c r="E33" s="261" t="str">
        <f>"Prix en "&amp; E8</f>
        <v>Prix en FCFA</v>
      </c>
      <c r="F33" s="57"/>
      <c r="G33" s="67" t="s">
        <v>159</v>
      </c>
      <c r="H33" s="57"/>
      <c r="I33" s="57"/>
      <c r="J33" s="57"/>
      <c r="K33" s="62"/>
    </row>
    <row r="34" spans="2:11" ht="15" customHeight="1">
      <c r="B34" s="61"/>
      <c r="C34" s="425" t="s">
        <v>149</v>
      </c>
      <c r="D34" s="57"/>
      <c r="E34" s="387">
        <v>2310000</v>
      </c>
      <c r="F34" s="57"/>
      <c r="G34" s="389">
        <v>20</v>
      </c>
      <c r="H34" s="425" t="s">
        <v>173</v>
      </c>
      <c r="I34" s="57"/>
      <c r="J34" s="57"/>
      <c r="K34" s="62"/>
    </row>
    <row r="35" spans="2:11" ht="15" customHeight="1">
      <c r="B35" s="61"/>
      <c r="C35" s="425" t="s">
        <v>150</v>
      </c>
      <c r="D35" s="57"/>
      <c r="E35" s="387"/>
      <c r="F35" s="260"/>
      <c r="G35" s="389"/>
      <c r="H35" s="425" t="s">
        <v>173</v>
      </c>
      <c r="I35" s="57"/>
      <c r="J35" s="57"/>
      <c r="K35" s="62"/>
    </row>
    <row r="36" spans="2:11" ht="14.25" customHeight="1">
      <c r="B36" s="61"/>
      <c r="C36" s="425" t="s">
        <v>151</v>
      </c>
      <c r="D36" s="57"/>
      <c r="E36" s="387">
        <v>301250</v>
      </c>
      <c r="F36" s="69"/>
      <c r="G36" s="390">
        <v>5</v>
      </c>
      <c r="H36" s="425" t="s">
        <v>173</v>
      </c>
      <c r="I36" s="57"/>
      <c r="J36" s="57"/>
      <c r="K36" s="62"/>
    </row>
    <row r="37" spans="2:11" ht="14.25" customHeight="1">
      <c r="B37" s="503" t="s">
        <v>148</v>
      </c>
      <c r="C37" s="425" t="s">
        <v>152</v>
      </c>
      <c r="D37" s="57"/>
      <c r="E37" s="387">
        <v>1060000</v>
      </c>
      <c r="F37" s="69"/>
      <c r="G37" s="390">
        <v>7</v>
      </c>
      <c r="H37" s="425" t="s">
        <v>173</v>
      </c>
      <c r="I37" s="57"/>
      <c r="J37" s="57"/>
      <c r="K37" s="62"/>
    </row>
    <row r="38" spans="2:11" ht="14.25" customHeight="1">
      <c r="B38" s="503"/>
      <c r="C38" s="410" t="s">
        <v>153</v>
      </c>
      <c r="D38" s="57"/>
      <c r="E38" s="387">
        <v>129000</v>
      </c>
      <c r="F38" s="57"/>
      <c r="G38" s="391">
        <v>5</v>
      </c>
      <c r="H38" s="425" t="s">
        <v>173</v>
      </c>
      <c r="I38" s="57"/>
      <c r="J38" s="57"/>
      <c r="K38" s="62"/>
    </row>
    <row r="39" spans="2:11" ht="15.75" customHeight="1">
      <c r="B39" s="61"/>
      <c r="C39" s="425" t="s">
        <v>154</v>
      </c>
      <c r="D39" s="57"/>
      <c r="E39" s="388">
        <v>331370</v>
      </c>
      <c r="F39" s="57" t="str">
        <f t="shared" ref="F39:F44" si="0">IF($E$8="","",$E$8)</f>
        <v>FCFA</v>
      </c>
      <c r="G39" s="391">
        <v>20</v>
      </c>
      <c r="H39" s="425" t="s">
        <v>173</v>
      </c>
      <c r="I39" s="57"/>
      <c r="J39" s="57"/>
      <c r="K39" s="62"/>
    </row>
    <row r="40" spans="2:11" ht="14.25" customHeight="1">
      <c r="B40" s="61"/>
      <c r="C40" s="425" t="s">
        <v>155</v>
      </c>
      <c r="D40" s="57"/>
      <c r="E40" s="387">
        <v>482000</v>
      </c>
      <c r="F40" s="57" t="str">
        <f t="shared" si="0"/>
        <v>FCFA</v>
      </c>
      <c r="G40" s="390">
        <v>5</v>
      </c>
      <c r="H40" s="425" t="s">
        <v>173</v>
      </c>
      <c r="I40" s="57"/>
      <c r="J40" s="57"/>
      <c r="K40" s="62"/>
    </row>
    <row r="41" spans="2:11" ht="14.25" customHeight="1">
      <c r="B41" s="61"/>
      <c r="C41" s="425" t="s">
        <v>156</v>
      </c>
      <c r="D41" s="57"/>
      <c r="E41" s="387"/>
      <c r="F41" s="57" t="str">
        <f t="shared" si="0"/>
        <v>FCFA</v>
      </c>
      <c r="G41" s="447" t="s">
        <v>160</v>
      </c>
      <c r="H41" s="57"/>
      <c r="I41" s="57"/>
      <c r="J41" s="57"/>
      <c r="K41" s="62"/>
    </row>
    <row r="42" spans="2:11" ht="14.25" customHeight="1">
      <c r="B42" s="61"/>
      <c r="C42" s="425" t="s">
        <v>0</v>
      </c>
      <c r="D42" s="57"/>
      <c r="E42" s="387">
        <v>150000</v>
      </c>
      <c r="F42" s="57" t="str">
        <f t="shared" si="0"/>
        <v>FCFA</v>
      </c>
      <c r="G42" s="443"/>
      <c r="H42" s="443"/>
      <c r="I42" s="57"/>
      <c r="J42" s="57"/>
      <c r="K42" s="62"/>
    </row>
    <row r="43" spans="2:11" ht="14.25" customHeight="1">
      <c r="B43" s="61"/>
      <c r="C43" s="425" t="s">
        <v>157</v>
      </c>
      <c r="D43" s="57"/>
      <c r="E43" s="75">
        <v>90000</v>
      </c>
      <c r="F43" s="442" t="str">
        <f t="shared" si="0"/>
        <v>FCFA</v>
      </c>
      <c r="G43" s="294" t="s">
        <v>161</v>
      </c>
      <c r="H43" s="294"/>
      <c r="I43" s="303"/>
      <c r="J43" s="303"/>
      <c r="K43" s="339"/>
    </row>
    <row r="44" spans="2:11" ht="15" customHeight="1" thickBot="1">
      <c r="B44" s="61"/>
      <c r="C44" s="425" t="s">
        <v>158</v>
      </c>
      <c r="D44" s="57"/>
      <c r="E44" s="72">
        <f>SUM(E34:E43)-J44</f>
        <v>4853620</v>
      </c>
      <c r="F44" s="442" t="str">
        <f t="shared" si="0"/>
        <v>FCFA</v>
      </c>
      <c r="G44" s="294" t="s">
        <v>162</v>
      </c>
      <c r="H44" s="294"/>
      <c r="I44" s="294"/>
      <c r="J44" s="263"/>
      <c r="K44" s="295" t="str">
        <f>E8</f>
        <v>FCFA</v>
      </c>
    </row>
    <row r="45" spans="2:11" ht="15" thickTop="1">
      <c r="B45" s="61"/>
      <c r="C45" s="57"/>
      <c r="D45" s="57"/>
      <c r="E45" s="57"/>
      <c r="F45" s="442"/>
      <c r="G45" s="304"/>
      <c r="H45" s="305"/>
      <c r="I45" s="305"/>
      <c r="J45" s="305"/>
      <c r="K45" s="340"/>
    </row>
    <row r="46" spans="2:11" ht="15">
      <c r="B46" s="61"/>
      <c r="C46" s="57"/>
      <c r="D46" s="57"/>
      <c r="E46" s="123"/>
      <c r="F46" s="57"/>
      <c r="G46" s="57"/>
      <c r="H46" s="67"/>
      <c r="I46" s="57"/>
      <c r="J46" s="57"/>
      <c r="K46" s="62"/>
    </row>
    <row r="47" spans="2:11" ht="38.25">
      <c r="B47" s="426" t="s">
        <v>163</v>
      </c>
      <c r="C47" s="425" t="s">
        <v>164</v>
      </c>
      <c r="D47" s="57"/>
      <c r="E47" s="74">
        <v>30000</v>
      </c>
      <c r="F47" s="57"/>
      <c r="G47" s="57"/>
      <c r="H47" s="57"/>
      <c r="I47" s="57"/>
      <c r="J47" s="57"/>
      <c r="K47" s="62"/>
    </row>
    <row r="48" spans="2:11" ht="15">
      <c r="B48" s="61"/>
      <c r="C48" s="425" t="s">
        <v>165</v>
      </c>
      <c r="D48" s="57"/>
      <c r="E48" s="75"/>
      <c r="F48" s="57" t="str">
        <f>IF($E$8="","",$E$8)</f>
        <v>FCFA</v>
      </c>
      <c r="G48" s="57"/>
      <c r="H48" s="57"/>
      <c r="I48" s="57"/>
      <c r="J48" s="118"/>
      <c r="K48" s="62"/>
    </row>
    <row r="49" spans="2:11">
      <c r="B49" s="61"/>
      <c r="C49" s="57"/>
      <c r="D49" s="57"/>
      <c r="E49" s="57"/>
      <c r="F49" s="57"/>
      <c r="G49" s="57"/>
      <c r="H49" s="57"/>
      <c r="I49" s="57"/>
      <c r="J49" s="83"/>
      <c r="K49" s="62"/>
    </row>
    <row r="50" spans="2:11" ht="15" thickBot="1">
      <c r="B50" s="61"/>
      <c r="C50" s="411" t="s">
        <v>166</v>
      </c>
      <c r="D50" s="57"/>
      <c r="E50" s="73">
        <f>SUM(E46:E48)</f>
        <v>30000</v>
      </c>
      <c r="F50" s="57" t="str">
        <f>IF($E$8="","",$E$8)</f>
        <v>FCFA</v>
      </c>
      <c r="G50" s="57"/>
      <c r="H50" s="57"/>
      <c r="I50" s="57"/>
      <c r="J50" s="118"/>
      <c r="K50" s="62"/>
    </row>
    <row r="51" spans="2:11" ht="16.5" customHeight="1" thickTop="1">
      <c r="B51" s="61"/>
      <c r="C51" s="57"/>
      <c r="D51" s="57"/>
      <c r="E51" s="57"/>
      <c r="F51" s="57"/>
      <c r="G51" s="57"/>
      <c r="H51" s="57"/>
      <c r="I51" s="57"/>
      <c r="J51" s="84"/>
      <c r="K51" s="62"/>
    </row>
    <row r="52" spans="2:11">
      <c r="B52" s="61"/>
      <c r="C52" s="57"/>
      <c r="D52" s="57"/>
      <c r="E52" s="57"/>
      <c r="F52" s="57"/>
      <c r="G52" s="57"/>
      <c r="H52" s="57"/>
      <c r="I52" s="57"/>
      <c r="J52" s="68"/>
      <c r="K52" s="62"/>
    </row>
    <row r="53" spans="2:11" ht="15">
      <c r="B53" s="61"/>
      <c r="C53" s="425" t="s">
        <v>168</v>
      </c>
      <c r="D53" s="57"/>
      <c r="E53" s="76"/>
      <c r="F53" s="57" t="str">
        <f>IF($E$8="","",$E$8)</f>
        <v>FCFA</v>
      </c>
      <c r="G53" s="57"/>
      <c r="H53" s="57"/>
      <c r="I53" s="57"/>
      <c r="J53" s="118"/>
      <c r="K53" s="62"/>
    </row>
    <row r="54" spans="2:11" ht="15">
      <c r="B54" s="66" t="s">
        <v>167</v>
      </c>
      <c r="C54" s="425" t="s">
        <v>169</v>
      </c>
      <c r="D54" s="57"/>
      <c r="E54" s="77"/>
      <c r="F54" s="57"/>
      <c r="G54" s="57"/>
      <c r="H54" s="57"/>
      <c r="I54" s="57"/>
      <c r="J54" s="68"/>
      <c r="K54" s="62"/>
    </row>
    <row r="55" spans="2:11" ht="15">
      <c r="B55" s="61"/>
      <c r="C55" s="425" t="s">
        <v>170</v>
      </c>
      <c r="D55" s="57"/>
      <c r="E55" s="78"/>
      <c r="F55" s="411" t="s">
        <v>172</v>
      </c>
      <c r="G55" s="57"/>
      <c r="H55" s="57"/>
      <c r="I55" s="57"/>
      <c r="J55" s="57"/>
      <c r="K55" s="62"/>
    </row>
    <row r="56" spans="2:11" ht="15">
      <c r="B56" s="61"/>
      <c r="C56" s="425" t="s">
        <v>171</v>
      </c>
      <c r="D56" s="57"/>
      <c r="E56" s="505"/>
      <c r="F56" s="506"/>
      <c r="G56" s="57"/>
      <c r="H56" s="57"/>
      <c r="I56" s="57"/>
      <c r="J56" s="57"/>
      <c r="K56" s="62"/>
    </row>
    <row r="57" spans="2:11" ht="15" thickBot="1">
      <c r="B57" s="63"/>
      <c r="C57" s="64"/>
      <c r="D57" s="64"/>
      <c r="E57" s="64"/>
      <c r="F57" s="64"/>
      <c r="G57" s="64"/>
      <c r="H57" s="64"/>
      <c r="I57" s="64"/>
      <c r="J57" s="64"/>
      <c r="K57" s="65"/>
    </row>
    <row r="58" spans="2:11" ht="14.25" customHeight="1" thickBot="1"/>
    <row r="59" spans="2:11" ht="14.25" customHeight="1">
      <c r="B59" s="109"/>
      <c r="C59" s="103"/>
      <c r="D59" s="103"/>
      <c r="E59" s="103"/>
      <c r="F59" s="103"/>
      <c r="G59" s="103"/>
      <c r="H59" s="103"/>
      <c r="I59" s="103"/>
      <c r="J59" s="103"/>
      <c r="K59" s="104"/>
    </row>
    <row r="60" spans="2:11" ht="14.25" customHeight="1">
      <c r="B60" s="412" t="s">
        <v>147</v>
      </c>
      <c r="C60" s="105"/>
      <c r="D60" s="524" t="s">
        <v>174</v>
      </c>
      <c r="E60" s="522"/>
      <c r="F60" s="522"/>
      <c r="G60" s="522"/>
      <c r="H60" s="523"/>
      <c r="I60" s="105"/>
      <c r="J60" s="105"/>
      <c r="K60" s="106"/>
    </row>
    <row r="61" spans="2:11" ht="14.25" customHeight="1">
      <c r="B61" s="132"/>
      <c r="C61" s="105"/>
      <c r="D61" s="105"/>
      <c r="E61" s="105"/>
      <c r="F61" s="105"/>
      <c r="G61" s="105"/>
      <c r="H61" s="105"/>
      <c r="I61" s="105"/>
      <c r="J61" s="105"/>
      <c r="K61" s="106"/>
    </row>
    <row r="62" spans="2:11" ht="14.25" customHeight="1">
      <c r="B62" s="110"/>
      <c r="C62" s="105"/>
      <c r="D62" s="105"/>
      <c r="E62" s="105"/>
      <c r="F62" s="105"/>
      <c r="G62" s="105"/>
      <c r="H62" s="435"/>
      <c r="I62" s="300"/>
      <c r="J62" s="296" t="s">
        <v>180</v>
      </c>
      <c r="K62" s="335"/>
    </row>
    <row r="63" spans="2:11" ht="15">
      <c r="B63" s="110"/>
      <c r="C63" s="105"/>
      <c r="D63" s="105"/>
      <c r="E63" s="209" t="str">
        <f>"Prix en "&amp; E8</f>
        <v>Prix en FCFA</v>
      </c>
      <c r="F63" s="105"/>
      <c r="G63" s="414" t="s">
        <v>159</v>
      </c>
      <c r="H63" s="435"/>
      <c r="I63" s="440"/>
      <c r="J63" s="297">
        <f>J66*J83</f>
        <v>0</v>
      </c>
      <c r="K63" s="338" t="s">
        <v>181</v>
      </c>
    </row>
    <row r="64" spans="2:11">
      <c r="B64" s="110"/>
      <c r="C64" s="413" t="s">
        <v>175</v>
      </c>
      <c r="D64" s="105"/>
      <c r="E64" s="387"/>
      <c r="F64" s="105"/>
      <c r="G64" s="390"/>
      <c r="H64" s="441" t="s">
        <v>173</v>
      </c>
      <c r="I64" s="507" t="s">
        <v>182</v>
      </c>
      <c r="J64" s="507"/>
      <c r="K64" s="508"/>
    </row>
    <row r="65" spans="2:11" ht="15" customHeight="1">
      <c r="B65" s="110"/>
      <c r="C65" s="413" t="s">
        <v>176</v>
      </c>
      <c r="D65" s="105"/>
      <c r="E65" s="387"/>
      <c r="F65" s="105"/>
      <c r="G65" s="390"/>
      <c r="H65" s="441" t="s">
        <v>173</v>
      </c>
      <c r="I65" s="444" t="s">
        <v>183</v>
      </c>
      <c r="J65" s="282"/>
      <c r="K65" s="283"/>
    </row>
    <row r="66" spans="2:11" ht="14.25" customHeight="1">
      <c r="B66" s="504" t="s">
        <v>148</v>
      </c>
      <c r="C66" s="413" t="s">
        <v>152</v>
      </c>
      <c r="D66" s="105"/>
      <c r="E66" s="388">
        <v>1000000</v>
      </c>
      <c r="F66" s="105"/>
      <c r="G66" s="391">
        <v>5</v>
      </c>
      <c r="H66" s="441" t="s">
        <v>173</v>
      </c>
      <c r="I66" s="288"/>
      <c r="J66" s="392"/>
      <c r="K66" s="285" t="s">
        <v>90</v>
      </c>
    </row>
    <row r="67" spans="2:11" ht="14.25" customHeight="1">
      <c r="B67" s="504"/>
      <c r="C67" s="413" t="s">
        <v>153</v>
      </c>
      <c r="D67" s="105"/>
      <c r="E67" s="388">
        <v>110000</v>
      </c>
      <c r="F67" s="105"/>
      <c r="G67" s="391">
        <v>5</v>
      </c>
      <c r="H67" s="441" t="s">
        <v>173</v>
      </c>
      <c r="I67" s="415" t="s">
        <v>184</v>
      </c>
      <c r="J67" s="282"/>
      <c r="K67" s="285"/>
    </row>
    <row r="68" spans="2:11" ht="16.5" customHeight="1">
      <c r="B68" s="110"/>
      <c r="C68" s="413" t="s">
        <v>177</v>
      </c>
      <c r="D68" s="105"/>
      <c r="E68" s="388">
        <v>331370</v>
      </c>
      <c r="F68" s="105" t="str">
        <f t="shared" ref="F68:F73" si="1">IF($E$8="","",$E$8)</f>
        <v>FCFA</v>
      </c>
      <c r="G68" s="391">
        <v>20</v>
      </c>
      <c r="H68" s="413" t="s">
        <v>173</v>
      </c>
      <c r="I68" s="509" t="s">
        <v>89</v>
      </c>
      <c r="J68" s="510"/>
      <c r="K68" s="511"/>
    </row>
    <row r="69" spans="2:11">
      <c r="B69" s="110"/>
      <c r="C69" s="413" t="s">
        <v>178</v>
      </c>
      <c r="D69" s="105"/>
      <c r="E69" s="387">
        <v>482000</v>
      </c>
      <c r="F69" s="105" t="str">
        <f t="shared" si="1"/>
        <v>FCFA</v>
      </c>
      <c r="G69" s="390">
        <v>5</v>
      </c>
      <c r="H69" s="413" t="s">
        <v>173</v>
      </c>
      <c r="I69" s="512"/>
      <c r="J69" s="513"/>
      <c r="K69" s="514"/>
    </row>
    <row r="70" spans="2:11" ht="15">
      <c r="B70" s="110"/>
      <c r="C70" s="413" t="s">
        <v>156</v>
      </c>
      <c r="D70" s="105"/>
      <c r="E70" s="387"/>
      <c r="F70" s="105" t="str">
        <f t="shared" si="1"/>
        <v>FCFA</v>
      </c>
      <c r="G70" s="446" t="s">
        <v>160</v>
      </c>
      <c r="H70" s="105"/>
      <c r="I70" s="105"/>
      <c r="J70" s="105"/>
      <c r="K70" s="106"/>
    </row>
    <row r="71" spans="2:11">
      <c r="B71" s="110"/>
      <c r="C71" s="413" t="s">
        <v>0</v>
      </c>
      <c r="D71" s="105"/>
      <c r="E71" s="387">
        <v>100000</v>
      </c>
      <c r="F71" s="105" t="str">
        <f t="shared" si="1"/>
        <v>FCFA</v>
      </c>
      <c r="G71" s="436"/>
      <c r="H71" s="105"/>
      <c r="I71" s="105"/>
      <c r="J71" s="105"/>
      <c r="K71" s="106"/>
    </row>
    <row r="72" spans="2:11" ht="15">
      <c r="B72" s="110"/>
      <c r="C72" s="413" t="s">
        <v>179</v>
      </c>
      <c r="D72" s="105"/>
      <c r="E72" s="387">
        <v>35000</v>
      </c>
      <c r="F72" s="435" t="str">
        <f t="shared" si="1"/>
        <v>FCFA</v>
      </c>
      <c r="G72" s="434" t="s">
        <v>161</v>
      </c>
      <c r="H72" s="296"/>
      <c r="I72" s="296"/>
      <c r="J72" s="296"/>
      <c r="K72" s="337"/>
    </row>
    <row r="73" spans="2:11" ht="15" thickBot="1">
      <c r="B73" s="110"/>
      <c r="C73" s="413" t="s">
        <v>158</v>
      </c>
      <c r="D73" s="105"/>
      <c r="E73" s="115">
        <f>SUM(E64:E72)-J73</f>
        <v>2058370</v>
      </c>
      <c r="F73" s="435" t="str">
        <f t="shared" si="1"/>
        <v>FCFA</v>
      </c>
      <c r="G73" s="286" t="s">
        <v>162</v>
      </c>
      <c r="H73" s="286"/>
      <c r="I73" s="286"/>
      <c r="J73" s="263"/>
      <c r="K73" s="287" t="str">
        <f>E8</f>
        <v>FCFA</v>
      </c>
    </row>
    <row r="74" spans="2:11" ht="15" thickTop="1">
      <c r="B74" s="110"/>
      <c r="C74" s="105"/>
      <c r="D74" s="105"/>
      <c r="E74" s="105"/>
      <c r="F74" s="105"/>
      <c r="G74" s="298"/>
      <c r="H74" s="299"/>
      <c r="I74" s="299"/>
      <c r="J74" s="299"/>
      <c r="K74" s="338"/>
    </row>
    <row r="75" spans="2:11">
      <c r="B75" s="110"/>
      <c r="C75" s="105"/>
      <c r="D75" s="105"/>
      <c r="E75" s="105"/>
      <c r="F75" s="105"/>
      <c r="G75" s="437"/>
      <c r="H75" s="437"/>
      <c r="I75" s="105"/>
      <c r="J75" s="105"/>
      <c r="K75" s="106"/>
    </row>
    <row r="76" spans="2:11" ht="15">
      <c r="B76" s="110"/>
      <c r="C76" s="105"/>
      <c r="D76" s="105"/>
      <c r="E76" s="105"/>
      <c r="F76" s="435"/>
      <c r="G76" s="434" t="s">
        <v>208</v>
      </c>
      <c r="H76" s="288"/>
      <c r="I76" s="300"/>
      <c r="J76" s="300"/>
      <c r="K76" s="335"/>
    </row>
    <row r="77" spans="2:11">
      <c r="B77" s="110"/>
      <c r="C77" s="413" t="s">
        <v>185</v>
      </c>
      <c r="D77" s="105"/>
      <c r="E77" s="121">
        <f>J86</f>
        <v>189383.56164383559</v>
      </c>
      <c r="F77" s="435" t="str">
        <f>IF($E$8="","",$E$8)</f>
        <v>FCFA</v>
      </c>
      <c r="G77" s="288"/>
      <c r="H77" s="288"/>
      <c r="I77" s="288"/>
      <c r="J77" s="288"/>
      <c r="K77" s="283"/>
    </row>
    <row r="78" spans="2:11" ht="38.25">
      <c r="B78" s="427" t="s">
        <v>163</v>
      </c>
      <c r="C78" s="428" t="s">
        <v>164</v>
      </c>
      <c r="D78" s="105"/>
      <c r="E78" s="79">
        <v>35000</v>
      </c>
      <c r="F78" s="435" t="str">
        <f>IF($E$8="","",$E$8)</f>
        <v>FCFA</v>
      </c>
      <c r="G78" s="445" t="s">
        <v>259</v>
      </c>
      <c r="H78" s="288"/>
      <c r="I78" s="288"/>
      <c r="J78" s="292">
        <v>2</v>
      </c>
      <c r="K78" s="283" t="s">
        <v>60</v>
      </c>
    </row>
    <row r="79" spans="2:11" ht="15">
      <c r="B79" s="110"/>
      <c r="C79" s="428" t="s">
        <v>165</v>
      </c>
      <c r="D79" s="105"/>
      <c r="E79" s="80"/>
      <c r="F79" s="435" t="str">
        <f>IF($E$8="","",$E$8)</f>
        <v>FCFA</v>
      </c>
      <c r="G79" s="445" t="s">
        <v>187</v>
      </c>
      <c r="H79" s="288"/>
      <c r="I79" s="288"/>
      <c r="J79" s="289">
        <f>E22</f>
        <v>70</v>
      </c>
      <c r="K79" s="416" t="s">
        <v>195</v>
      </c>
    </row>
    <row r="80" spans="2:11" ht="15">
      <c r="B80" s="110"/>
      <c r="C80" s="105"/>
      <c r="D80" s="105"/>
      <c r="E80" s="113"/>
      <c r="F80" s="435"/>
      <c r="G80" s="445" t="s">
        <v>188</v>
      </c>
      <c r="H80" s="288"/>
      <c r="I80" s="288"/>
      <c r="J80" s="292">
        <v>11.68</v>
      </c>
      <c r="K80" s="416" t="s">
        <v>196</v>
      </c>
    </row>
    <row r="81" spans="2:11" ht="15.75" thickBot="1">
      <c r="B81" s="110"/>
      <c r="C81" s="413" t="s">
        <v>186</v>
      </c>
      <c r="D81" s="105"/>
      <c r="E81" s="114">
        <f>SUM(E77:E79)</f>
        <v>224383.56164383559</v>
      </c>
      <c r="F81" s="435" t="str">
        <f>IF($E$8="","",$E$8)</f>
        <v>FCFA</v>
      </c>
      <c r="G81" s="445" t="s">
        <v>189</v>
      </c>
      <c r="H81" s="288"/>
      <c r="I81" s="288"/>
      <c r="J81" s="290">
        <f>(J79/J80)*J78</f>
        <v>11.986301369863014</v>
      </c>
      <c r="K81" s="283" t="s">
        <v>61</v>
      </c>
    </row>
    <row r="82" spans="2:11" ht="15.75" thickTop="1">
      <c r="B82" s="110"/>
      <c r="C82" s="105"/>
      <c r="D82" s="105"/>
      <c r="E82" s="113"/>
      <c r="F82" s="435"/>
      <c r="G82" s="445" t="s">
        <v>190</v>
      </c>
      <c r="H82" s="288"/>
      <c r="I82" s="288"/>
      <c r="J82" s="292">
        <v>200</v>
      </c>
      <c r="K82" s="416" t="s">
        <v>197</v>
      </c>
    </row>
    <row r="83" spans="2:11" ht="15">
      <c r="B83" s="110"/>
      <c r="C83" s="105"/>
      <c r="D83" s="105"/>
      <c r="E83" s="113"/>
      <c r="F83" s="435"/>
      <c r="G83" s="445" t="s">
        <v>191</v>
      </c>
      <c r="H83" s="288"/>
      <c r="I83" s="288"/>
      <c r="J83" s="289">
        <f>J82*J81</f>
        <v>2397.2602739726026</v>
      </c>
      <c r="K83" s="283" t="s">
        <v>61</v>
      </c>
    </row>
    <row r="84" spans="2:11" ht="15">
      <c r="B84" s="110"/>
      <c r="C84" s="105"/>
      <c r="D84" s="105"/>
      <c r="E84" s="113"/>
      <c r="F84" s="435"/>
      <c r="G84" s="445" t="s">
        <v>192</v>
      </c>
      <c r="H84" s="288"/>
      <c r="I84" s="288"/>
      <c r="J84" s="293">
        <v>79</v>
      </c>
      <c r="K84" s="283" t="str">
        <f>IF($E$8="","",$E$8) &amp; "/kWh"</f>
        <v>FCFA/kWh</v>
      </c>
    </row>
    <row r="85" spans="2:11" ht="15">
      <c r="B85" s="110"/>
      <c r="C85" s="428" t="s">
        <v>168</v>
      </c>
      <c r="D85" s="105"/>
      <c r="E85" s="76"/>
      <c r="F85" s="435" t="str">
        <f>IF($E$8="","",$E$8)</f>
        <v>FCFA</v>
      </c>
      <c r="G85" s="445" t="s">
        <v>193</v>
      </c>
      <c r="H85" s="284"/>
      <c r="I85" s="288"/>
      <c r="J85" s="293"/>
      <c r="K85" s="417" t="str">
        <f>IF($E$8="","",$E$8) &amp; "/month"</f>
        <v>FCFA/month</v>
      </c>
    </row>
    <row r="86" spans="2:11" ht="15.75">
      <c r="B86" s="111" t="s">
        <v>167</v>
      </c>
      <c r="C86" s="428" t="s">
        <v>169</v>
      </c>
      <c r="D86" s="105"/>
      <c r="E86" s="77"/>
      <c r="F86" s="435"/>
      <c r="G86" s="445" t="s">
        <v>194</v>
      </c>
      <c r="H86" s="288"/>
      <c r="I86" s="288"/>
      <c r="J86" s="291">
        <f>(J84*J83)+(J85*12)</f>
        <v>189383.56164383559</v>
      </c>
      <c r="K86" s="283" t="str">
        <f>E8</f>
        <v>FCFA</v>
      </c>
    </row>
    <row r="87" spans="2:11" ht="15">
      <c r="B87" s="110"/>
      <c r="C87" s="428" t="s">
        <v>170</v>
      </c>
      <c r="D87" s="105"/>
      <c r="E87" s="78"/>
      <c r="F87" s="413" t="s">
        <v>172</v>
      </c>
      <c r="G87" s="301"/>
      <c r="H87" s="302"/>
      <c r="I87" s="302"/>
      <c r="J87" s="302"/>
      <c r="K87" s="336"/>
    </row>
    <row r="88" spans="2:11" ht="15">
      <c r="B88" s="110"/>
      <c r="C88" s="428" t="s">
        <v>171</v>
      </c>
      <c r="D88" s="105"/>
      <c r="E88" s="526"/>
      <c r="F88" s="525"/>
      <c r="G88" s="105"/>
      <c r="H88" s="105"/>
      <c r="I88" s="105"/>
      <c r="J88" s="105"/>
      <c r="K88" s="106"/>
    </row>
    <row r="89" spans="2:11" ht="15" thickBot="1">
      <c r="B89" s="112"/>
      <c r="C89" s="108"/>
      <c r="D89" s="108"/>
      <c r="E89" s="108"/>
      <c r="F89" s="108"/>
      <c r="G89" s="108"/>
      <c r="H89" s="108"/>
      <c r="I89" s="108"/>
      <c r="J89" s="108"/>
      <c r="K89" s="107"/>
    </row>
    <row r="90" spans="2:11" ht="15" thickBot="1"/>
    <row r="91" spans="2:11">
      <c r="B91" s="99"/>
      <c r="C91" s="88"/>
      <c r="D91" s="88"/>
      <c r="E91" s="88"/>
      <c r="F91" s="88"/>
      <c r="G91" s="88"/>
      <c r="H91" s="88"/>
      <c r="I91" s="88"/>
      <c r="J91" s="88"/>
      <c r="K91" s="89"/>
    </row>
    <row r="92" spans="2:11" ht="15">
      <c r="B92" s="418" t="s">
        <v>147</v>
      </c>
      <c r="C92" s="91"/>
      <c r="D92" s="521" t="s">
        <v>198</v>
      </c>
      <c r="E92" s="522"/>
      <c r="F92" s="522"/>
      <c r="G92" s="522"/>
      <c r="H92" s="523"/>
      <c r="I92" s="91"/>
      <c r="J92" s="91"/>
      <c r="K92" s="92"/>
    </row>
    <row r="93" spans="2:11">
      <c r="B93" s="90"/>
      <c r="C93" s="91"/>
      <c r="D93" s="91"/>
      <c r="E93" s="91"/>
      <c r="F93" s="91"/>
      <c r="G93" s="91"/>
      <c r="H93" s="91"/>
      <c r="I93" s="91"/>
      <c r="J93" s="91"/>
      <c r="K93" s="92"/>
    </row>
    <row r="94" spans="2:11" ht="16.5">
      <c r="B94" s="90"/>
      <c r="C94" s="91"/>
      <c r="D94" s="91"/>
      <c r="E94" s="119"/>
      <c r="F94" s="91"/>
      <c r="G94" s="120"/>
      <c r="H94" s="91"/>
      <c r="I94" s="307"/>
      <c r="J94" s="308" t="s">
        <v>180</v>
      </c>
      <c r="K94" s="327"/>
    </row>
    <row r="95" spans="2:11" ht="14.25" customHeight="1">
      <c r="B95" s="90"/>
      <c r="C95" s="91"/>
      <c r="D95" s="91"/>
      <c r="E95" s="262" t="str">
        <f>"Prix en "&amp; E8</f>
        <v>Prix en FCFA</v>
      </c>
      <c r="F95" s="91"/>
      <c r="G95" s="420" t="s">
        <v>159</v>
      </c>
      <c r="H95" s="91"/>
      <c r="I95" s="306" t="s">
        <v>6</v>
      </c>
      <c r="J95" s="309">
        <f>VLOOKUP(I95,I97:J99,2,FALSE)*J115</f>
        <v>6441.4383561643826</v>
      </c>
      <c r="K95" s="328" t="s">
        <v>62</v>
      </c>
    </row>
    <row r="96" spans="2:11" ht="14.25" customHeight="1">
      <c r="B96" s="90"/>
      <c r="C96" s="419" t="s">
        <v>199</v>
      </c>
      <c r="D96" s="91"/>
      <c r="E96" s="387">
        <v>900000</v>
      </c>
      <c r="F96" s="91" t="str">
        <f t="shared" ref="F96:F104" si="2">IF($E$8="","",$E$8)</f>
        <v>FCFA</v>
      </c>
      <c r="G96" s="390">
        <v>3</v>
      </c>
      <c r="H96" s="419" t="s">
        <v>173</v>
      </c>
      <c r="I96" s="493" t="s">
        <v>201</v>
      </c>
      <c r="J96" s="494"/>
      <c r="K96" s="495"/>
    </row>
    <row r="97" spans="2:11" ht="14.25" customHeight="1">
      <c r="B97" s="492" t="s">
        <v>148</v>
      </c>
      <c r="C97" s="419" t="s">
        <v>152</v>
      </c>
      <c r="D97" s="91"/>
      <c r="E97" s="387">
        <v>1000000</v>
      </c>
      <c r="F97" s="91" t="str">
        <f t="shared" si="2"/>
        <v>FCFA</v>
      </c>
      <c r="G97" s="390">
        <v>5</v>
      </c>
      <c r="H97" s="419" t="s">
        <v>173</v>
      </c>
      <c r="I97" s="310" t="s">
        <v>6</v>
      </c>
      <c r="J97" s="311">
        <v>2.6869999999999998</v>
      </c>
      <c r="K97" s="329" t="s">
        <v>204</v>
      </c>
    </row>
    <row r="98" spans="2:11" ht="14.25" customHeight="1">
      <c r="B98" s="492"/>
      <c r="C98" s="419" t="s">
        <v>153</v>
      </c>
      <c r="D98" s="91"/>
      <c r="E98" s="388">
        <v>120000</v>
      </c>
      <c r="F98" s="91" t="str">
        <f t="shared" si="2"/>
        <v>FCFA</v>
      </c>
      <c r="G98" s="391">
        <v>5</v>
      </c>
      <c r="H98" s="419" t="s">
        <v>173</v>
      </c>
      <c r="I98" s="310" t="s">
        <v>202</v>
      </c>
      <c r="J98" s="311">
        <v>2.31</v>
      </c>
      <c r="K98" s="329" t="s">
        <v>205</v>
      </c>
    </row>
    <row r="99" spans="2:11">
      <c r="B99" s="90"/>
      <c r="C99" s="419" t="s">
        <v>200</v>
      </c>
      <c r="D99" s="91"/>
      <c r="E99" s="388">
        <v>331370</v>
      </c>
      <c r="F99" s="91" t="str">
        <f t="shared" si="2"/>
        <v>FCFA</v>
      </c>
      <c r="G99" s="391">
        <v>20</v>
      </c>
      <c r="H99" s="419" t="s">
        <v>173</v>
      </c>
      <c r="I99" s="312" t="s">
        <v>203</v>
      </c>
      <c r="J99" s="313">
        <v>1.52</v>
      </c>
      <c r="K99" s="330" t="s">
        <v>205</v>
      </c>
    </row>
    <row r="100" spans="2:11" ht="14.25" customHeight="1">
      <c r="B100" s="90"/>
      <c r="C100" s="419" t="s">
        <v>178</v>
      </c>
      <c r="D100" s="91"/>
      <c r="E100" s="387">
        <v>482000</v>
      </c>
      <c r="F100" s="91" t="str">
        <f t="shared" si="2"/>
        <v>FCFA</v>
      </c>
      <c r="G100" s="390">
        <v>5</v>
      </c>
      <c r="H100" s="419" t="s">
        <v>173</v>
      </c>
      <c r="I100" s="314" t="s">
        <v>91</v>
      </c>
      <c r="J100" s="515" t="s">
        <v>92</v>
      </c>
      <c r="K100" s="516"/>
    </row>
    <row r="101" spans="2:11" ht="15">
      <c r="B101" s="90"/>
      <c r="C101" s="419" t="s">
        <v>156</v>
      </c>
      <c r="D101" s="91"/>
      <c r="E101" s="387"/>
      <c r="F101" s="91" t="str">
        <f t="shared" si="2"/>
        <v>FCFA</v>
      </c>
      <c r="G101" s="429" t="s">
        <v>160</v>
      </c>
      <c r="H101" s="91"/>
      <c r="I101" s="315"/>
      <c r="J101" s="517"/>
      <c r="K101" s="518"/>
    </row>
    <row r="102" spans="2:11">
      <c r="B102" s="90"/>
      <c r="C102" s="419" t="s">
        <v>0</v>
      </c>
      <c r="D102" s="91"/>
      <c r="E102" s="387">
        <v>120000</v>
      </c>
      <c r="F102" s="91" t="str">
        <f t="shared" si="2"/>
        <v>FCFA</v>
      </c>
      <c r="G102" s="91"/>
      <c r="H102" s="91"/>
      <c r="I102" s="316"/>
      <c r="J102" s="519"/>
      <c r="K102" s="520"/>
    </row>
    <row r="103" spans="2:11">
      <c r="B103" s="90"/>
      <c r="C103" s="419" t="s">
        <v>179</v>
      </c>
      <c r="D103" s="91"/>
      <c r="E103" s="387">
        <v>50000</v>
      </c>
      <c r="F103" s="91" t="str">
        <f t="shared" si="2"/>
        <v>FCFA</v>
      </c>
      <c r="G103" s="439"/>
      <c r="H103" s="91"/>
      <c r="I103" s="91"/>
      <c r="J103" s="91"/>
      <c r="K103" s="92"/>
    </row>
    <row r="104" spans="2:11" ht="16.5" thickBot="1">
      <c r="B104" s="90"/>
      <c r="C104" s="419" t="s">
        <v>158</v>
      </c>
      <c r="D104" s="91"/>
      <c r="E104" s="100">
        <f>SUM(E94:E103)</f>
        <v>3003370</v>
      </c>
      <c r="F104" s="438" t="str">
        <f t="shared" si="2"/>
        <v>FCFA</v>
      </c>
      <c r="G104" s="430" t="s">
        <v>161</v>
      </c>
      <c r="H104" s="308"/>
      <c r="I104" s="308"/>
      <c r="J104" s="308"/>
      <c r="K104" s="331"/>
    </row>
    <row r="105" spans="2:11" ht="15.75" thickTop="1">
      <c r="B105" s="90"/>
      <c r="C105" s="91"/>
      <c r="D105" s="91"/>
      <c r="E105" s="91"/>
      <c r="F105" s="438"/>
      <c r="G105" s="431" t="s">
        <v>162</v>
      </c>
      <c r="H105" s="317"/>
      <c r="I105" s="317"/>
      <c r="J105" s="264"/>
      <c r="K105" s="332" t="str">
        <f>E8</f>
        <v>FCFA</v>
      </c>
    </row>
    <row r="106" spans="2:11">
      <c r="B106" s="90"/>
      <c r="C106" s="91"/>
      <c r="D106" s="91"/>
      <c r="E106" s="91"/>
      <c r="F106" s="91"/>
      <c r="G106" s="318"/>
      <c r="H106" s="319"/>
      <c r="I106" s="319"/>
      <c r="J106" s="319"/>
      <c r="K106" s="333"/>
    </row>
    <row r="107" spans="2:11">
      <c r="B107" s="90"/>
      <c r="C107" s="91"/>
      <c r="D107" s="91"/>
      <c r="E107" s="91"/>
      <c r="F107" s="91"/>
      <c r="G107" s="91"/>
      <c r="H107" s="91"/>
      <c r="I107" s="91"/>
      <c r="J107" s="91"/>
      <c r="K107" s="92"/>
    </row>
    <row r="108" spans="2:11" ht="15">
      <c r="B108" s="90"/>
      <c r="C108" s="419" t="s">
        <v>206</v>
      </c>
      <c r="D108" s="91"/>
      <c r="E108" s="122">
        <f>J117</f>
        <v>1378424.6575342466</v>
      </c>
      <c r="F108" s="91" t="str">
        <f>IF($E$8="","",$E$8)</f>
        <v>FCFA</v>
      </c>
      <c r="G108" s="320" t="s">
        <v>207</v>
      </c>
      <c r="H108" s="321"/>
      <c r="I108" s="321"/>
      <c r="J108" s="321"/>
      <c r="K108" s="327"/>
    </row>
    <row r="109" spans="2:11" ht="38.25">
      <c r="B109" s="432" t="s">
        <v>163</v>
      </c>
      <c r="C109" s="433" t="s">
        <v>164</v>
      </c>
      <c r="D109" s="91"/>
      <c r="E109" s="79">
        <v>65000</v>
      </c>
      <c r="F109" s="91" t="str">
        <f>IF($E$8="","",$E$8)</f>
        <v>FCFA</v>
      </c>
      <c r="G109" s="315"/>
      <c r="H109" s="322"/>
      <c r="I109" s="322"/>
      <c r="J109" s="322"/>
      <c r="K109" s="328"/>
    </row>
    <row r="110" spans="2:11" ht="15">
      <c r="B110" s="90"/>
      <c r="C110" s="433" t="s">
        <v>165</v>
      </c>
      <c r="D110" s="91"/>
      <c r="E110" s="80"/>
      <c r="F110" s="438" t="str">
        <f>IF($E$8="","",$E$8)</f>
        <v>FCFA</v>
      </c>
      <c r="G110" s="431" t="s">
        <v>210</v>
      </c>
      <c r="H110" s="322"/>
      <c r="I110" s="322"/>
      <c r="J110" s="292">
        <v>2</v>
      </c>
      <c r="K110" s="422" t="s">
        <v>215</v>
      </c>
    </row>
    <row r="111" spans="2:11" ht="15">
      <c r="B111" s="90"/>
      <c r="C111" s="419"/>
      <c r="D111" s="91"/>
      <c r="E111" s="101"/>
      <c r="F111" s="438"/>
      <c r="G111" s="431" t="s">
        <v>187</v>
      </c>
      <c r="H111" s="322"/>
      <c r="I111" s="322"/>
      <c r="J111" s="323">
        <f>E22</f>
        <v>70</v>
      </c>
      <c r="K111" s="422" t="s">
        <v>195</v>
      </c>
    </row>
    <row r="112" spans="2:11" ht="15.75" thickBot="1">
      <c r="B112" s="90"/>
      <c r="C112" s="421" t="s">
        <v>186</v>
      </c>
      <c r="D112" s="91"/>
      <c r="E112" s="102">
        <f>SUM(E108:E110)</f>
        <v>1443424.6575342466</v>
      </c>
      <c r="F112" s="438" t="str">
        <f>IF($E$8="","",$E$8)</f>
        <v>FCFA</v>
      </c>
      <c r="G112" s="431" t="s">
        <v>188</v>
      </c>
      <c r="H112" s="322"/>
      <c r="I112" s="322"/>
      <c r="J112" s="292">
        <v>11.68</v>
      </c>
      <c r="K112" s="422" t="s">
        <v>196</v>
      </c>
    </row>
    <row r="113" spans="2:16" ht="15.75" thickTop="1">
      <c r="B113" s="90"/>
      <c r="C113" s="91"/>
      <c r="D113" s="91"/>
      <c r="E113" s="101"/>
      <c r="F113" s="438"/>
      <c r="G113" s="431" t="s">
        <v>211</v>
      </c>
      <c r="H113" s="322"/>
      <c r="I113" s="322"/>
      <c r="J113" s="324">
        <f>(J111/J112)*J110</f>
        <v>11.986301369863014</v>
      </c>
      <c r="K113" s="422" t="s">
        <v>216</v>
      </c>
      <c r="M113" s="134"/>
      <c r="N113" s="134"/>
      <c r="O113" s="134"/>
      <c r="P113" s="134"/>
    </row>
    <row r="114" spans="2:16" ht="15">
      <c r="B114" s="90"/>
      <c r="C114" s="91"/>
      <c r="D114" s="91"/>
      <c r="E114" s="101"/>
      <c r="F114" s="438"/>
      <c r="G114" s="431" t="s">
        <v>190</v>
      </c>
      <c r="H114" s="322"/>
      <c r="I114" s="322"/>
      <c r="J114" s="292">
        <v>200</v>
      </c>
      <c r="K114" s="422" t="s">
        <v>209</v>
      </c>
      <c r="M114" s="134"/>
      <c r="N114" s="134"/>
      <c r="O114" s="134"/>
      <c r="P114" s="134"/>
    </row>
    <row r="115" spans="2:16" ht="15">
      <c r="B115" s="90"/>
      <c r="C115" s="91"/>
      <c r="D115" s="91"/>
      <c r="E115" s="101"/>
      <c r="F115" s="438"/>
      <c r="G115" s="431" t="s">
        <v>212</v>
      </c>
      <c r="H115" s="322"/>
      <c r="I115" s="322"/>
      <c r="J115" s="323">
        <f>J114*J113</f>
        <v>2397.2602739726026</v>
      </c>
      <c r="K115" s="422" t="s">
        <v>217</v>
      </c>
      <c r="P115" s="134"/>
    </row>
    <row r="116" spans="2:16" ht="15">
      <c r="B116" s="90"/>
      <c r="C116" s="433" t="s">
        <v>168</v>
      </c>
      <c r="D116" s="91"/>
      <c r="E116" s="76"/>
      <c r="F116" s="438" t="str">
        <f>IF($E$8="","",$E$8)</f>
        <v>FCFA</v>
      </c>
      <c r="G116" s="431" t="s">
        <v>213</v>
      </c>
      <c r="H116" s="322"/>
      <c r="I116" s="322"/>
      <c r="J116" s="293">
        <v>575</v>
      </c>
      <c r="K116" s="328" t="str">
        <f>IF($E$8="","",$E$8) &amp; "/l"</f>
        <v>FCFA/l</v>
      </c>
      <c r="P116" s="134"/>
    </row>
    <row r="117" spans="2:16" ht="15">
      <c r="B117" s="423" t="s">
        <v>167</v>
      </c>
      <c r="C117" s="433" t="s">
        <v>169</v>
      </c>
      <c r="D117" s="91"/>
      <c r="E117" s="77"/>
      <c r="F117" s="438"/>
      <c r="G117" s="431" t="s">
        <v>214</v>
      </c>
      <c r="H117" s="322"/>
      <c r="I117" s="322"/>
      <c r="J117" s="325">
        <f>J116*J115</f>
        <v>1378424.6575342466</v>
      </c>
      <c r="K117" s="328" t="str">
        <f>IF($E$8="","",$E$8)</f>
        <v>FCFA</v>
      </c>
      <c r="P117" s="134"/>
    </row>
    <row r="118" spans="2:16" ht="15">
      <c r="B118" s="90"/>
      <c r="C118" s="433" t="s">
        <v>170</v>
      </c>
      <c r="D118" s="91"/>
      <c r="E118" s="78"/>
      <c r="F118" s="419" t="s">
        <v>172</v>
      </c>
      <c r="G118" s="316"/>
      <c r="H118" s="326"/>
      <c r="I118" s="326"/>
      <c r="J118" s="326"/>
      <c r="K118" s="334"/>
      <c r="M118" s="134"/>
      <c r="N118" s="134"/>
      <c r="O118" s="134"/>
      <c r="P118" s="134"/>
    </row>
    <row r="119" spans="2:16" ht="15">
      <c r="B119" s="90"/>
      <c r="C119" s="433" t="s">
        <v>171</v>
      </c>
      <c r="D119" s="91"/>
      <c r="E119" s="525"/>
      <c r="F119" s="525"/>
      <c r="G119" s="91"/>
      <c r="H119" s="91"/>
      <c r="I119" s="91"/>
      <c r="J119" s="91"/>
      <c r="K119" s="92"/>
    </row>
    <row r="120" spans="2:16" ht="15" thickBot="1">
      <c r="B120" s="93"/>
      <c r="C120" s="94"/>
      <c r="D120" s="94"/>
      <c r="E120" s="94"/>
      <c r="F120" s="94"/>
      <c r="G120" s="94"/>
      <c r="H120" s="94"/>
      <c r="I120" s="94"/>
      <c r="J120" s="94"/>
      <c r="K120" s="95"/>
    </row>
  </sheetData>
  <sheetProtection algorithmName="SHA-512" hashValue="rhSUQzJquHvQLfsphPK+0Cvr3c9IKbfYa0M5ywKsZETinhBfLNefczlxbHBTPC1RoFc1vmO2STontl171ooEEw==" saltValue="p9mNXejWyonFU1YRoiP8rQ==" spinCount="100000" sheet="1" selectLockedCells="1"/>
  <mergeCells count="22">
    <mergeCell ref="J100:K102"/>
    <mergeCell ref="D92:H92"/>
    <mergeCell ref="D60:H60"/>
    <mergeCell ref="D30:H30"/>
    <mergeCell ref="E119:F119"/>
    <mergeCell ref="E88:F88"/>
    <mergeCell ref="G20:K21"/>
    <mergeCell ref="B1:I1"/>
    <mergeCell ref="B97:B98"/>
    <mergeCell ref="I96:K96"/>
    <mergeCell ref="F18:K19"/>
    <mergeCell ref="F16:K17"/>
    <mergeCell ref="F12:K13"/>
    <mergeCell ref="F10:K11"/>
    <mergeCell ref="G24:K25"/>
    <mergeCell ref="G22:K23"/>
    <mergeCell ref="B6:K6"/>
    <mergeCell ref="B37:B38"/>
    <mergeCell ref="B66:B67"/>
    <mergeCell ref="E56:F56"/>
    <mergeCell ref="I64:K64"/>
    <mergeCell ref="I68:K69"/>
  </mergeCells>
  <dataValidations disablePrompts="1" count="1">
    <dataValidation type="list" allowBlank="1" showInputMessage="1" showErrorMessage="1" sqref="I95">
      <formula1>$I$97:$I$99</formula1>
    </dataValidation>
  </dataValidations>
  <hyperlinks>
    <hyperlink ref="I68" r:id="rId1"/>
    <hyperlink ref="J100" r:id="rId2"/>
  </hyperlinks>
  <pageMargins left="0.70866141732283472" right="0.70866141732283472" top="0.78740157480314965" bottom="0.78740157480314965" header="0.31496062992125984" footer="0.31496062992125984"/>
  <pageSetup paperSize="9" scale="53" fitToHeight="0" orientation="portrait" r:id="rId3"/>
  <rowBreaks count="2" manualBreakCount="2">
    <brk id="58" max="11" man="1"/>
    <brk id="121" max="11"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92D050"/>
  </sheetPr>
  <dimension ref="A1:AA91"/>
  <sheetViews>
    <sheetView showGridLines="0" tabSelected="1" showWhiteSpace="0" view="pageBreakPreview" topLeftCell="A208" zoomScale="55" zoomScaleNormal="20" zoomScaleSheetLayoutView="55" zoomScalePageLayoutView="25" workbookViewId="0">
      <selection activeCell="X84" sqref="X84"/>
    </sheetView>
  </sheetViews>
  <sheetFormatPr defaultColWidth="11.7109375" defaultRowHeight="18"/>
  <cols>
    <col min="1" max="1" width="2" style="266" customWidth="1"/>
    <col min="2" max="2" width="11.42578125" style="266" customWidth="1"/>
    <col min="3" max="3" width="19" style="266" customWidth="1"/>
    <col min="4" max="4" width="27.5703125" style="266" customWidth="1"/>
    <col min="5" max="5" width="26.28515625" style="266" customWidth="1"/>
    <col min="6" max="6" width="11.7109375" style="266"/>
    <col min="7" max="7" width="1.7109375" style="266" customWidth="1"/>
    <col min="8" max="8" width="14.7109375" style="266" bestFit="1" customWidth="1"/>
    <col min="9" max="9" width="16.5703125" style="266" customWidth="1"/>
    <col min="10" max="10" width="26.42578125" style="266" customWidth="1"/>
    <col min="11" max="11" width="22.5703125" style="266" customWidth="1"/>
    <col min="12" max="12" width="13.5703125" style="266" customWidth="1"/>
    <col min="13" max="13" width="1.7109375" style="266" customWidth="1"/>
    <col min="14" max="14" width="11.7109375" style="266"/>
    <col min="15" max="15" width="19" style="266" customWidth="1"/>
    <col min="16" max="16" width="27" style="266" customWidth="1"/>
    <col min="17" max="17" width="25.42578125" style="266" customWidth="1"/>
    <col min="18" max="18" width="13.140625" style="266" customWidth="1"/>
    <col min="19" max="19" width="2.85546875" style="266" customWidth="1"/>
    <col min="20" max="16384" width="11.7109375" style="266"/>
  </cols>
  <sheetData>
    <row r="1" spans="1:19" ht="24" customHeight="1">
      <c r="A1" s="281"/>
      <c r="B1" s="281"/>
      <c r="C1" s="281"/>
      <c r="D1" s="281"/>
      <c r="E1" s="281"/>
      <c r="F1" s="281"/>
      <c r="G1" s="491" t="s">
        <v>125</v>
      </c>
      <c r="H1" s="491"/>
      <c r="I1" s="491"/>
      <c r="J1" s="491"/>
      <c r="K1" s="491"/>
      <c r="L1" s="491"/>
      <c r="M1" s="491"/>
      <c r="N1" s="491"/>
      <c r="O1" s="281"/>
      <c r="P1" s="281"/>
      <c r="Q1" s="281"/>
      <c r="R1" s="281"/>
      <c r="S1" s="281"/>
    </row>
    <row r="2" spans="1:19">
      <c r="A2" s="281"/>
      <c r="B2" s="281"/>
      <c r="C2" s="281"/>
      <c r="D2" s="281"/>
      <c r="E2" s="281"/>
      <c r="F2" s="281"/>
      <c r="G2" s="281"/>
      <c r="H2" s="281"/>
      <c r="I2" s="281"/>
      <c r="J2" s="281"/>
      <c r="K2" s="281"/>
      <c r="L2" s="281"/>
      <c r="M2" s="281"/>
      <c r="N2" s="281"/>
      <c r="O2" s="281"/>
      <c r="P2" s="281"/>
      <c r="Q2" s="281"/>
      <c r="R2" s="281"/>
      <c r="S2" s="281"/>
    </row>
    <row r="3" spans="1:19" ht="20.25">
      <c r="A3" s="281"/>
      <c r="B3" s="281"/>
      <c r="C3" s="281"/>
      <c r="D3" s="281"/>
      <c r="E3" s="281"/>
      <c r="F3" s="281"/>
      <c r="G3" s="353" t="s">
        <v>57</v>
      </c>
      <c r="H3" s="281" t="s">
        <v>218</v>
      </c>
      <c r="I3" s="281"/>
      <c r="J3" s="281"/>
      <c r="K3" s="281"/>
      <c r="L3" s="281"/>
      <c r="M3" s="281"/>
      <c r="N3" s="281"/>
      <c r="O3" s="281"/>
      <c r="P3" s="281"/>
      <c r="Q3" s="281"/>
      <c r="R3" s="281"/>
      <c r="S3" s="281"/>
    </row>
    <row r="4" spans="1:19" ht="18.75" thickBot="1"/>
    <row r="5" spans="1:19" ht="34.5" customHeight="1" thickBot="1">
      <c r="B5" s="536" t="s">
        <v>126</v>
      </c>
      <c r="C5" s="537"/>
      <c r="D5" s="537"/>
      <c r="E5" s="537"/>
      <c r="F5" s="538"/>
    </row>
    <row r="6" spans="1:19" ht="32.25" customHeight="1">
      <c r="B6" s="354" t="s">
        <v>219</v>
      </c>
      <c r="C6" s="355"/>
      <c r="D6" s="355"/>
      <c r="E6" s="424" t="str">
        <f>Input!E22 &amp; " m³ per day"</f>
        <v>70 m³ per day</v>
      </c>
      <c r="F6" s="357"/>
      <c r="H6" s="533" t="s">
        <v>63</v>
      </c>
      <c r="I6" s="534"/>
      <c r="J6" s="534"/>
      <c r="K6" s="534"/>
      <c r="L6" s="534"/>
      <c r="M6" s="534"/>
      <c r="N6" s="534"/>
      <c r="O6" s="535"/>
    </row>
    <row r="7" spans="1:19" ht="15" customHeight="1">
      <c r="B7" s="354"/>
      <c r="C7" s="355"/>
      <c r="D7" s="355"/>
      <c r="E7" s="356"/>
      <c r="F7" s="357"/>
      <c r="H7" s="527" t="s">
        <v>223</v>
      </c>
      <c r="I7" s="528"/>
      <c r="J7" s="528"/>
      <c r="K7" s="528"/>
      <c r="L7" s="528"/>
      <c r="M7" s="528"/>
      <c r="N7" s="528"/>
      <c r="O7" s="529"/>
    </row>
    <row r="8" spans="1:19" ht="18" customHeight="1">
      <c r="B8" s="354" t="s">
        <v>220</v>
      </c>
      <c r="C8" s="355"/>
      <c r="D8" s="355"/>
      <c r="E8" s="358" t="str">
        <f>TEXT(Input!E24,"#") &amp;" " &amp; Input!E8</f>
        <v>1418478 FCFA</v>
      </c>
      <c r="F8" s="357"/>
      <c r="H8" s="527"/>
      <c r="I8" s="528"/>
      <c r="J8" s="528"/>
      <c r="K8" s="528"/>
      <c r="L8" s="528"/>
      <c r="M8" s="528"/>
      <c r="N8" s="528"/>
      <c r="O8" s="529"/>
    </row>
    <row r="9" spans="1:19" ht="15" customHeight="1">
      <c r="B9" s="354"/>
      <c r="C9" s="355"/>
      <c r="D9" s="355"/>
      <c r="E9" s="355"/>
      <c r="F9" s="357"/>
      <c r="H9" s="527"/>
      <c r="I9" s="528"/>
      <c r="J9" s="528"/>
      <c r="K9" s="528"/>
      <c r="L9" s="528"/>
      <c r="M9" s="528"/>
      <c r="N9" s="528"/>
      <c r="O9" s="529"/>
    </row>
    <row r="10" spans="1:19" ht="18" customHeight="1">
      <c r="B10" s="354" t="s">
        <v>221</v>
      </c>
      <c r="C10" s="355"/>
      <c r="D10" s="355"/>
      <c r="E10" s="355" t="str">
        <f>TEXT(Input!E24,"#")*Input!E26 &amp;" " &amp; Input!E8</f>
        <v>1418478 FCFA</v>
      </c>
      <c r="F10" s="357"/>
      <c r="H10" s="527" t="s">
        <v>224</v>
      </c>
      <c r="I10" s="528"/>
      <c r="J10" s="528"/>
      <c r="K10" s="528"/>
      <c r="L10" s="528"/>
      <c r="M10" s="528"/>
      <c r="N10" s="528"/>
      <c r="O10" s="529"/>
    </row>
    <row r="11" spans="1:19" ht="15" customHeight="1">
      <c r="B11" s="354"/>
      <c r="C11" s="355"/>
      <c r="D11" s="355"/>
      <c r="E11" s="355"/>
      <c r="F11" s="357"/>
      <c r="H11" s="527"/>
      <c r="I11" s="528"/>
      <c r="J11" s="528"/>
      <c r="K11" s="528"/>
      <c r="L11" s="528"/>
      <c r="M11" s="528"/>
      <c r="N11" s="528"/>
      <c r="O11" s="529"/>
    </row>
    <row r="12" spans="1:19" ht="18" customHeight="1">
      <c r="B12" s="354" t="s">
        <v>7</v>
      </c>
      <c r="C12" s="355"/>
      <c r="D12" s="355"/>
      <c r="E12" s="359">
        <f>Input!E10</f>
        <v>0.03</v>
      </c>
      <c r="F12" s="357"/>
      <c r="H12" s="527"/>
      <c r="I12" s="528"/>
      <c r="J12" s="528"/>
      <c r="K12" s="528"/>
      <c r="L12" s="528"/>
      <c r="M12" s="528"/>
      <c r="N12" s="528"/>
      <c r="O12" s="529"/>
    </row>
    <row r="13" spans="1:19" ht="20.25" customHeight="1">
      <c r="B13" s="354"/>
      <c r="C13" s="355"/>
      <c r="D13" s="355"/>
      <c r="E13" s="356"/>
      <c r="F13" s="357"/>
      <c r="H13" s="527" t="s">
        <v>225</v>
      </c>
      <c r="I13" s="528"/>
      <c r="J13" s="528"/>
      <c r="K13" s="528"/>
      <c r="L13" s="528"/>
      <c r="M13" s="528"/>
      <c r="N13" s="528"/>
      <c r="O13" s="529"/>
    </row>
    <row r="14" spans="1:19" ht="20.25" customHeight="1">
      <c r="B14" s="354" t="s">
        <v>128</v>
      </c>
      <c r="C14" s="355"/>
      <c r="D14" s="355"/>
      <c r="E14" s="359">
        <f>Input!E12</f>
        <v>0.08</v>
      </c>
      <c r="F14" s="357"/>
      <c r="H14" s="527"/>
      <c r="I14" s="528"/>
      <c r="J14" s="528"/>
      <c r="K14" s="528"/>
      <c r="L14" s="528"/>
      <c r="M14" s="528"/>
      <c r="N14" s="528"/>
      <c r="O14" s="529"/>
    </row>
    <row r="15" spans="1:19" ht="24" thickBot="1">
      <c r="B15" s="354"/>
      <c r="C15" s="355"/>
      <c r="D15" s="355"/>
      <c r="E15" s="356"/>
      <c r="F15" s="357"/>
      <c r="H15" s="530"/>
      <c r="I15" s="531"/>
      <c r="J15" s="531"/>
      <c r="K15" s="531"/>
      <c r="L15" s="531"/>
      <c r="M15" s="531"/>
      <c r="N15" s="531"/>
      <c r="O15" s="532"/>
    </row>
    <row r="16" spans="1:19" ht="23.25">
      <c r="B16" s="354" t="s">
        <v>222</v>
      </c>
      <c r="C16" s="355"/>
      <c r="D16" s="355"/>
      <c r="E16" s="359">
        <f>Input!E14</f>
        <v>0.1</v>
      </c>
      <c r="F16" s="357"/>
    </row>
    <row r="17" spans="2:27" ht="23.25">
      <c r="B17" s="354"/>
      <c r="C17" s="355"/>
      <c r="D17" s="355"/>
      <c r="E17" s="356"/>
      <c r="F17" s="357"/>
    </row>
    <row r="18" spans="2:27" ht="23.25">
      <c r="B18" s="354" t="s">
        <v>130</v>
      </c>
      <c r="C18" s="355"/>
      <c r="D18" s="355"/>
      <c r="E18" s="359">
        <f>Input!E16</f>
        <v>0.04</v>
      </c>
      <c r="F18" s="357"/>
    </row>
    <row r="19" spans="2:27" ht="18.75" thickBot="1">
      <c r="B19" s="271"/>
      <c r="C19" s="272"/>
      <c r="D19" s="272"/>
      <c r="E19" s="274"/>
      <c r="F19" s="273"/>
    </row>
    <row r="20" spans="2:27" ht="44.25" customHeight="1">
      <c r="B20" s="542" t="str">
        <f>"Analysis for " &amp;Input!D30</f>
        <v>Analysis for Système d'irrigation à énergie solaire</v>
      </c>
      <c r="C20" s="543"/>
      <c r="D20" s="543"/>
      <c r="E20" s="543"/>
      <c r="F20" s="544"/>
      <c r="G20" s="450"/>
      <c r="H20" s="539" t="str">
        <f>"Analysis for " &amp;Input!D60</f>
        <v>Analysis for Système d'irrigation alimenté par le réseau électrique</v>
      </c>
      <c r="I20" s="539"/>
      <c r="J20" s="539"/>
      <c r="K20" s="539"/>
      <c r="L20" s="539"/>
      <c r="M20" s="453"/>
      <c r="N20" s="540" t="str">
        <f>"Analysis for " &amp;Input!D92</f>
        <v>Analysis for Système d'irrigation à generateur diesel</v>
      </c>
      <c r="O20" s="540"/>
      <c r="P20" s="540"/>
      <c r="Q20" s="540"/>
      <c r="R20" s="541"/>
    </row>
    <row r="21" spans="2:27" ht="23.25">
      <c r="B21" s="458" t="s">
        <v>227</v>
      </c>
      <c r="C21" s="361"/>
      <c r="D21" s="361"/>
      <c r="E21" s="375">
        <f>IFERROR('Cashflow Calculation'!C52,"not feasible")</f>
        <v>0.35738030666921072</v>
      </c>
      <c r="F21" s="362"/>
      <c r="G21" s="451"/>
      <c r="H21" s="459" t="s">
        <v>234</v>
      </c>
      <c r="I21" s="364"/>
      <c r="J21" s="364"/>
      <c r="K21" s="379">
        <f>IFERROR('Cashflow Calculation'!C90,"not feasible")</f>
        <v>0.65161456102976101</v>
      </c>
      <c r="L21" s="364"/>
      <c r="M21" s="454"/>
      <c r="N21" s="452" t="s">
        <v>237</v>
      </c>
      <c r="O21" s="366"/>
      <c r="P21" s="366"/>
      <c r="Q21" s="383">
        <f>IFERROR('Cashflow Calculation'!C156,"not feasible")</f>
        <v>0.10197539231809927</v>
      </c>
      <c r="R21" s="455"/>
    </row>
    <row r="22" spans="2:27" ht="9.75" customHeight="1">
      <c r="B22" s="360"/>
      <c r="C22" s="361"/>
      <c r="D22" s="361"/>
      <c r="E22" s="376"/>
      <c r="F22" s="362"/>
      <c r="G22" s="451"/>
      <c r="H22" s="459"/>
      <c r="I22" s="364"/>
      <c r="J22" s="364"/>
      <c r="K22" s="380"/>
      <c r="L22" s="364"/>
      <c r="M22" s="454"/>
      <c r="N22" s="452"/>
      <c r="O22" s="366"/>
      <c r="P22" s="366"/>
      <c r="Q22" s="384"/>
      <c r="R22" s="455"/>
    </row>
    <row r="23" spans="2:27" ht="20.25" customHeight="1">
      <c r="B23" s="458" t="s">
        <v>228</v>
      </c>
      <c r="C23" s="361"/>
      <c r="D23" s="361"/>
      <c r="E23" s="377" t="str">
        <f>TEXT('Cashflow Calculation'!C51,"#") &amp; " " &amp;Input!E8</f>
        <v>204545969 FCFA</v>
      </c>
      <c r="F23" s="362"/>
      <c r="G23" s="451"/>
      <c r="H23" s="459" t="s">
        <v>235</v>
      </c>
      <c r="I23" s="364"/>
      <c r="J23" s="364"/>
      <c r="K23" s="381" t="str">
        <f>TEXT('Cashflow Calculation'!C89,"#") &amp;" " &amp;Input!E8</f>
        <v>222472064 FCFA</v>
      </c>
      <c r="L23" s="364"/>
      <c r="M23" s="454"/>
      <c r="N23" s="452" t="s">
        <v>235</v>
      </c>
      <c r="O23" s="366"/>
      <c r="P23" s="366"/>
      <c r="Q23" s="385" t="str">
        <f>TEXT('Cashflow Calculation'!C155,"#") &amp;" " &amp;Input!E8</f>
        <v>12881106 FCFA</v>
      </c>
      <c r="R23" s="455"/>
    </row>
    <row r="24" spans="2:27" ht="10.5" customHeight="1">
      <c r="B24" s="458"/>
      <c r="C24" s="361"/>
      <c r="D24" s="361"/>
      <c r="E24" s="377"/>
      <c r="F24" s="362"/>
      <c r="G24" s="451"/>
      <c r="H24" s="459"/>
      <c r="I24" s="364"/>
      <c r="J24" s="364"/>
      <c r="K24" s="380"/>
      <c r="L24" s="364"/>
      <c r="M24" s="454"/>
      <c r="N24" s="452"/>
      <c r="O24" s="366"/>
      <c r="P24" s="366"/>
      <c r="Q24" s="384"/>
      <c r="R24" s="455"/>
    </row>
    <row r="25" spans="2:27" ht="23.25">
      <c r="B25" s="458" t="s">
        <v>229</v>
      </c>
      <c r="C25" s="361"/>
      <c r="D25" s="361"/>
      <c r="E25" s="378" t="str">
        <f>TEXT('Cashflow Calculation'!S187,"#") &amp;" " &amp;Input!E8</f>
        <v>116643745 FCFA</v>
      </c>
      <c r="F25" s="362"/>
      <c r="G25" s="451"/>
      <c r="H25" s="459" t="s">
        <v>229</v>
      </c>
      <c r="I25" s="364"/>
      <c r="J25" s="364"/>
      <c r="K25" s="380" t="str">
        <f>TEXT('Cashflow Calculation'!S188,"#") &amp;" " &amp;Input!E8</f>
        <v>118161629 FCFA</v>
      </c>
      <c r="L25" s="364"/>
      <c r="M25" s="454"/>
      <c r="N25" s="452" t="s">
        <v>229</v>
      </c>
      <c r="O25" s="366"/>
      <c r="P25" s="366"/>
      <c r="Q25" s="384" t="str">
        <f>TEXT('Cashflow Calculation'!S189,"#") &amp;" " &amp;Input!E8</f>
        <v>52418360 FCFA</v>
      </c>
      <c r="R25" s="455"/>
      <c r="Z25" s="267"/>
    </row>
    <row r="26" spans="2:27" ht="10.5" customHeight="1">
      <c r="B26" s="458"/>
      <c r="C26" s="361"/>
      <c r="D26" s="361"/>
      <c r="E26" s="376"/>
      <c r="F26" s="362"/>
      <c r="G26" s="451"/>
      <c r="H26" s="459"/>
      <c r="I26" s="364"/>
      <c r="J26" s="364"/>
      <c r="K26" s="380"/>
      <c r="L26" s="367"/>
      <c r="M26" s="454"/>
      <c r="N26" s="452"/>
      <c r="O26" s="366"/>
      <c r="P26" s="366"/>
      <c r="Q26" s="384"/>
      <c r="R26" s="456"/>
      <c r="Z26" s="267"/>
      <c r="AA26" s="268"/>
    </row>
    <row r="27" spans="2:27" ht="23.25">
      <c r="B27" s="458" t="s">
        <v>230</v>
      </c>
      <c r="C27" s="361"/>
      <c r="D27" s="361"/>
      <c r="E27" s="377" t="str">
        <f>TEXT('Cashflow Calculation'!B46,"#") &amp;" " &amp;Input!E8</f>
        <v>22859395 FCFA</v>
      </c>
      <c r="F27" s="362"/>
      <c r="G27" s="451"/>
      <c r="H27" s="459" t="s">
        <v>230</v>
      </c>
      <c r="I27" s="364"/>
      <c r="J27" s="364"/>
      <c r="K27" s="381" t="str">
        <f>TEXT('Cashflow Calculation'!B84,"#") &amp;" " &amp;Input!E8</f>
        <v>21341511 FCFA</v>
      </c>
      <c r="L27" s="364"/>
      <c r="M27" s="454"/>
      <c r="N27" s="452" t="s">
        <v>230</v>
      </c>
      <c r="O27" s="366"/>
      <c r="P27" s="366"/>
      <c r="Q27" s="385" t="str">
        <f>TEXT('Cashflow Calculation'!B150,"#") &amp;" " &amp;Input!E8</f>
        <v>87084780 FCFA</v>
      </c>
      <c r="R27" s="455"/>
    </row>
    <row r="28" spans="2:27" ht="12" customHeight="1">
      <c r="B28" s="360"/>
      <c r="C28" s="361"/>
      <c r="D28" s="361"/>
      <c r="E28" s="377"/>
      <c r="F28" s="362"/>
      <c r="G28" s="451"/>
      <c r="H28" s="448"/>
      <c r="I28" s="364"/>
      <c r="J28" s="364"/>
      <c r="K28" s="380"/>
      <c r="L28" s="364"/>
      <c r="M28" s="454"/>
      <c r="N28" s="452"/>
      <c r="O28" s="366"/>
      <c r="P28" s="366"/>
      <c r="Q28" s="384"/>
      <c r="R28" s="455"/>
    </row>
    <row r="29" spans="2:27" ht="23.25">
      <c r="B29" s="360" t="s">
        <v>231</v>
      </c>
      <c r="C29" s="361"/>
      <c r="D29" s="361"/>
      <c r="E29" s="376">
        <f>'Cashflow Calculation'!B44</f>
        <v>4</v>
      </c>
      <c r="F29" s="362"/>
      <c r="G29" s="451"/>
      <c r="H29" s="449" t="s">
        <v>231</v>
      </c>
      <c r="I29" s="364"/>
      <c r="J29" s="364"/>
      <c r="K29" s="380">
        <f>'Cashflow Calculation'!B82</f>
        <v>2</v>
      </c>
      <c r="L29" s="364"/>
      <c r="M29" s="454"/>
      <c r="N29" s="460" t="s">
        <v>231</v>
      </c>
      <c r="O29" s="366"/>
      <c r="P29" s="366"/>
      <c r="Q29" s="384">
        <f>'Cashflow Calculation'!B148</f>
        <v>14</v>
      </c>
      <c r="R29" s="455"/>
    </row>
    <row r="30" spans="2:27" ht="12" customHeight="1">
      <c r="B30" s="360"/>
      <c r="C30" s="361"/>
      <c r="D30" s="361"/>
      <c r="E30" s="376"/>
      <c r="F30" s="362"/>
      <c r="G30" s="451"/>
      <c r="H30" s="449"/>
      <c r="I30" s="364"/>
      <c r="J30" s="364"/>
      <c r="K30" s="380"/>
      <c r="L30" s="364"/>
      <c r="M30" s="454"/>
      <c r="N30" s="460"/>
      <c r="O30" s="366"/>
      <c r="P30" s="366"/>
      <c r="Q30" s="384"/>
      <c r="R30" s="455"/>
    </row>
    <row r="31" spans="2:27" ht="23.25">
      <c r="B31" s="360" t="s">
        <v>232</v>
      </c>
      <c r="C31" s="361"/>
      <c r="D31" s="361"/>
      <c r="E31" s="377" t="str">
        <f>IF(Input!E56=0,"",Input!E56)</f>
        <v/>
      </c>
      <c r="F31" s="362"/>
      <c r="G31" s="451"/>
      <c r="H31" s="448" t="s">
        <v>232</v>
      </c>
      <c r="I31" s="364"/>
      <c r="J31" s="364"/>
      <c r="K31" s="380" t="str">
        <f>IF(Input!E88=0,"",Input!E88)</f>
        <v/>
      </c>
      <c r="L31" s="364"/>
      <c r="M31" s="454"/>
      <c r="N31" s="460" t="s">
        <v>232</v>
      </c>
      <c r="O31" s="366"/>
      <c r="P31" s="366"/>
      <c r="Q31" s="384" t="str">
        <f>IF(Input!E119=0,"",Input!E119)</f>
        <v/>
      </c>
      <c r="R31" s="455"/>
    </row>
    <row r="32" spans="2:27" ht="10.5" customHeight="1">
      <c r="B32" s="360"/>
      <c r="C32" s="361"/>
      <c r="D32" s="361"/>
      <c r="E32" s="377"/>
      <c r="F32" s="362"/>
      <c r="G32" s="451"/>
      <c r="H32" s="448"/>
      <c r="I32" s="364"/>
      <c r="J32" s="364"/>
      <c r="K32" s="380"/>
      <c r="L32" s="364"/>
      <c r="M32" s="454"/>
      <c r="N32" s="460"/>
      <c r="O32" s="366"/>
      <c r="P32" s="366"/>
      <c r="Q32" s="384"/>
      <c r="R32" s="455"/>
    </row>
    <row r="33" spans="2:18" ht="23.25">
      <c r="B33" s="360" t="s">
        <v>233</v>
      </c>
      <c r="C33" s="361"/>
      <c r="D33" s="361"/>
      <c r="E33" s="377" t="str">
        <f>TEXT('Loan Repayment Solar'!Scheduled_Monthly_Payment,"#.##0") &amp;" " &amp;Input!E8</f>
        <v>.0 FCFA</v>
      </c>
      <c r="F33" s="362"/>
      <c r="G33" s="451"/>
      <c r="H33" s="448" t="s">
        <v>233</v>
      </c>
      <c r="I33" s="364"/>
      <c r="J33" s="364"/>
      <c r="K33" s="381" t="str">
        <f>TEXT('Loan Repayment Grid'!Scheduled_Monthly_Payment,"#.##0") &amp;" " &amp;Input!E8</f>
        <v>.0 FCFA</v>
      </c>
      <c r="L33" s="364"/>
      <c r="M33" s="454"/>
      <c r="N33" s="460" t="s">
        <v>233</v>
      </c>
      <c r="O33" s="366"/>
      <c r="P33" s="366"/>
      <c r="Q33" s="385" t="str">
        <f>TEXT('Loan Repayment Diesel'!Scheduled_Monthly_Payment,"#.##0") &amp;" " &amp;Input!E8</f>
        <v>.0 FCFA</v>
      </c>
      <c r="R33" s="455"/>
    </row>
    <row r="34" spans="2:18" ht="9.75" customHeight="1">
      <c r="B34" s="360"/>
      <c r="C34" s="361"/>
      <c r="D34" s="361"/>
      <c r="E34" s="361"/>
      <c r="F34" s="362"/>
      <c r="G34" s="451"/>
      <c r="H34" s="364"/>
      <c r="I34" s="364"/>
      <c r="J34" s="364"/>
      <c r="K34" s="380"/>
      <c r="L34" s="364"/>
      <c r="M34" s="363"/>
      <c r="N34" s="365"/>
      <c r="O34" s="366"/>
      <c r="P34" s="366"/>
      <c r="Q34" s="384"/>
      <c r="R34" s="455"/>
    </row>
    <row r="35" spans="2:18" ht="22.5" customHeight="1" thickBot="1">
      <c r="B35" s="368"/>
      <c r="C35" s="369"/>
      <c r="D35" s="369"/>
      <c r="E35" s="369"/>
      <c r="F35" s="370"/>
      <c r="G35" s="363"/>
      <c r="H35" s="371" t="s">
        <v>236</v>
      </c>
      <c r="I35" s="372"/>
      <c r="J35" s="372"/>
      <c r="K35" s="382">
        <f>Input!J63</f>
        <v>0</v>
      </c>
      <c r="L35" s="372" t="str">
        <f>Input!K63</f>
        <v>kg/an</v>
      </c>
      <c r="M35" s="363"/>
      <c r="N35" s="373" t="s">
        <v>238</v>
      </c>
      <c r="O35" s="374"/>
      <c r="P35" s="374"/>
      <c r="Q35" s="386">
        <f>Input!J95</f>
        <v>6441.4383561643826</v>
      </c>
      <c r="R35" s="457" t="str">
        <f>Input!K95</f>
        <v>kg/year</v>
      </c>
    </row>
    <row r="36" spans="2:18" ht="27.75" customHeight="1"/>
    <row r="58" spans="7:15">
      <c r="G58" s="265"/>
      <c r="H58" s="265"/>
      <c r="I58" s="265"/>
      <c r="J58" s="265"/>
      <c r="K58" s="265"/>
      <c r="L58" s="265"/>
      <c r="M58" s="265"/>
      <c r="N58" s="265"/>
      <c r="O58" s="265"/>
    </row>
    <row r="62" spans="7:15" ht="14.25" customHeight="1"/>
    <row r="63" spans="7:15" ht="14.25" customHeight="1"/>
    <row r="66" spans="7:20">
      <c r="G66" s="265"/>
      <c r="H66" s="265"/>
      <c r="I66" s="265"/>
      <c r="J66" s="265"/>
      <c r="K66" s="265"/>
      <c r="L66" s="265"/>
      <c r="M66" s="265"/>
      <c r="N66" s="265"/>
      <c r="O66" s="265"/>
    </row>
    <row r="67" spans="7:20">
      <c r="G67" s="265"/>
      <c r="H67" s="269"/>
      <c r="I67" s="269"/>
      <c r="J67" s="269"/>
      <c r="K67" s="269"/>
      <c r="L67" s="265"/>
      <c r="M67" s="265"/>
      <c r="N67" s="265"/>
      <c r="O67" s="265"/>
    </row>
    <row r="68" spans="7:20">
      <c r="G68" s="265"/>
      <c r="H68" s="269"/>
      <c r="I68" s="269"/>
      <c r="J68" s="269"/>
      <c r="K68" s="269"/>
      <c r="L68" s="265"/>
      <c r="M68" s="265"/>
      <c r="N68" s="265"/>
      <c r="O68" s="265"/>
    </row>
    <row r="69" spans="7:20">
      <c r="G69" s="265"/>
      <c r="H69" s="265"/>
      <c r="I69" s="265"/>
      <c r="J69" s="265"/>
      <c r="K69" s="265"/>
      <c r="L69" s="265"/>
      <c r="M69" s="265"/>
      <c r="N69" s="265"/>
      <c r="O69" s="265"/>
    </row>
    <row r="70" spans="7:20" ht="12.75" customHeight="1"/>
    <row r="71" spans="7:20" ht="12.75" customHeight="1"/>
    <row r="72" spans="7:20" ht="12.75" customHeight="1">
      <c r="H72" s="270"/>
      <c r="I72" s="270"/>
      <c r="J72" s="270"/>
      <c r="K72" s="270"/>
      <c r="L72" s="270"/>
      <c r="M72" s="270"/>
      <c r="N72" s="270"/>
      <c r="O72" s="270"/>
      <c r="P72" s="270"/>
      <c r="Q72" s="270"/>
      <c r="R72" s="270"/>
      <c r="S72" s="270"/>
      <c r="T72" s="270"/>
    </row>
    <row r="73" spans="7:20" ht="12.75" customHeight="1">
      <c r="H73" s="270"/>
      <c r="I73" s="270"/>
      <c r="J73" s="270"/>
      <c r="K73" s="270"/>
      <c r="L73" s="270"/>
      <c r="M73" s="270"/>
      <c r="N73" s="270"/>
      <c r="O73" s="270"/>
      <c r="P73" s="270"/>
      <c r="Q73" s="270"/>
      <c r="R73" s="270"/>
      <c r="S73" s="270"/>
      <c r="T73" s="270"/>
    </row>
    <row r="74" spans="7:20" ht="12.75" customHeight="1">
      <c r="H74" s="270"/>
      <c r="I74" s="270"/>
      <c r="J74" s="270"/>
      <c r="K74" s="270"/>
      <c r="L74" s="270"/>
      <c r="M74" s="270"/>
      <c r="N74" s="270"/>
      <c r="O74" s="270"/>
      <c r="P74" s="270"/>
      <c r="Q74" s="270"/>
      <c r="R74" s="270"/>
      <c r="S74" s="270"/>
      <c r="T74" s="270"/>
    </row>
    <row r="75" spans="7:20" ht="12.75" customHeight="1">
      <c r="H75" s="270"/>
      <c r="I75" s="270"/>
      <c r="J75" s="270"/>
      <c r="K75" s="270"/>
      <c r="L75" s="270"/>
      <c r="M75" s="270"/>
      <c r="N75" s="270"/>
      <c r="O75" s="270"/>
      <c r="P75" s="270"/>
      <c r="Q75" s="270"/>
      <c r="R75" s="270"/>
      <c r="S75" s="270"/>
      <c r="T75" s="270"/>
    </row>
    <row r="76" spans="7:20" ht="12.75" customHeight="1">
      <c r="G76" s="265"/>
      <c r="H76" s="270"/>
      <c r="I76" s="270"/>
      <c r="J76" s="270"/>
      <c r="K76" s="270"/>
      <c r="L76" s="270"/>
      <c r="M76" s="270"/>
      <c r="N76" s="270"/>
      <c r="O76" s="270"/>
      <c r="P76" s="270"/>
      <c r="Q76" s="270"/>
      <c r="R76" s="270"/>
      <c r="S76" s="270"/>
      <c r="T76" s="270"/>
    </row>
    <row r="77" spans="7:20" ht="12.75" customHeight="1">
      <c r="G77" s="265"/>
      <c r="H77" s="270"/>
      <c r="I77" s="270"/>
      <c r="J77" s="270"/>
      <c r="K77" s="270"/>
      <c r="L77" s="270"/>
      <c r="M77" s="270"/>
      <c r="N77" s="270"/>
      <c r="O77" s="270"/>
      <c r="P77" s="270"/>
      <c r="Q77" s="270"/>
      <c r="R77" s="270"/>
      <c r="S77" s="270"/>
      <c r="T77" s="270"/>
    </row>
    <row r="78" spans="7:20" ht="12.75" customHeight="1">
      <c r="H78" s="270"/>
      <c r="I78" s="270"/>
      <c r="J78" s="270"/>
      <c r="K78" s="270"/>
      <c r="L78" s="270"/>
      <c r="M78" s="270"/>
      <c r="N78" s="270"/>
      <c r="O78" s="270"/>
      <c r="P78" s="270"/>
      <c r="Q78" s="270"/>
      <c r="R78" s="270"/>
      <c r="S78" s="270"/>
      <c r="T78" s="270"/>
    </row>
    <row r="79" spans="7:20" ht="12.75" customHeight="1">
      <c r="H79" s="265"/>
      <c r="I79" s="265"/>
      <c r="J79" s="265"/>
      <c r="K79" s="265"/>
      <c r="L79" s="265"/>
      <c r="M79" s="265"/>
      <c r="N79" s="265"/>
      <c r="O79" s="265"/>
      <c r="P79" s="265"/>
      <c r="Q79" s="265"/>
      <c r="R79" s="265"/>
      <c r="S79" s="265"/>
      <c r="T79" s="265"/>
    </row>
    <row r="80" spans="7:20" ht="12.75" customHeight="1">
      <c r="H80" s="265"/>
      <c r="I80" s="265"/>
      <c r="J80" s="265"/>
      <c r="K80" s="265"/>
      <c r="L80" s="265"/>
      <c r="M80" s="265"/>
      <c r="N80" s="265"/>
      <c r="O80" s="265"/>
      <c r="P80" s="265"/>
      <c r="Q80" s="265"/>
      <c r="R80" s="265"/>
      <c r="S80" s="265"/>
      <c r="T80" s="265"/>
    </row>
    <row r="81" spans="8:20" ht="12.75" customHeight="1">
      <c r="H81" s="265"/>
      <c r="I81" s="265"/>
      <c r="J81" s="265"/>
      <c r="K81" s="265"/>
      <c r="L81" s="265"/>
      <c r="M81" s="265"/>
      <c r="N81" s="265"/>
      <c r="O81" s="265"/>
      <c r="P81" s="265"/>
      <c r="Q81" s="265"/>
      <c r="R81" s="265"/>
      <c r="S81" s="265"/>
      <c r="T81" s="265"/>
    </row>
    <row r="88" spans="8:20" ht="15" customHeight="1"/>
    <row r="91" spans="8:20" ht="14.25" customHeight="1"/>
  </sheetData>
  <sheetProtection selectLockedCells="1"/>
  <dataConsolidate/>
  <mergeCells count="9">
    <mergeCell ref="G1:N1"/>
    <mergeCell ref="H13:O15"/>
    <mergeCell ref="H6:O6"/>
    <mergeCell ref="B5:F5"/>
    <mergeCell ref="H20:L20"/>
    <mergeCell ref="N20:R20"/>
    <mergeCell ref="B20:F20"/>
    <mergeCell ref="H7:O9"/>
    <mergeCell ref="H10:O12"/>
  </mergeCells>
  <conditionalFormatting sqref="E21">
    <cfRule type="expression" dxfId="39" priority="4">
      <formula>"""not feasible"""</formula>
    </cfRule>
  </conditionalFormatting>
  <conditionalFormatting sqref="E21 K21 Q21">
    <cfRule type="containsText" dxfId="38" priority="3" operator="containsText" text="not feasible">
      <formula>NOT(ISERROR(SEARCH("not feasible",E21)))</formula>
    </cfRule>
  </conditionalFormatting>
  <conditionalFormatting sqref="E29 K29 Q29">
    <cfRule type="containsText" dxfId="37" priority="1" operator="containsText" text="no payback">
      <formula>NOT(ISERROR(SEARCH("no payback",E29)))</formula>
    </cfRule>
  </conditionalFormatting>
  <printOptions horizontalCentered="1" verticalCentered="1"/>
  <pageMargins left="0.23622047244094491" right="0.23622047244094491" top="0" bottom="0" header="0.31496062992125984" footer="0.31496062992125984"/>
  <pageSetup paperSize="9" scale="34" fitToWidth="0" fitToHeight="0" orientation="landscape" r:id="rId1"/>
  <rowBreaks count="2" manualBreakCount="2">
    <brk id="88" max="24" man="1"/>
    <brk id="181" max="24" man="1"/>
  </rowBreaks>
  <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id="{9376902A-E30A-4F6E-BB6E-AF919AFBD4CB}">
            <xm:f>NOT(ISERROR(SEARCH("-",E23)))</xm:f>
            <xm:f>"-"</xm:f>
            <x14:dxf>
              <font>
                <color rgb="FF9C0006"/>
              </font>
              <fill>
                <patternFill>
                  <bgColor rgb="FFFFC7CE"/>
                </patternFill>
              </fill>
            </x14:dxf>
          </x14:cfRule>
          <xm:sqref>E23 K23 Q23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E32"/>
  <sheetViews>
    <sheetView workbookViewId="0">
      <selection activeCell="J17" sqref="J17"/>
    </sheetView>
  </sheetViews>
  <sheetFormatPr defaultColWidth="8.7109375" defaultRowHeight="15"/>
  <cols>
    <col min="1" max="1" width="38.42578125" style="395" customWidth="1"/>
    <col min="2" max="2" width="35.140625" style="395" customWidth="1"/>
    <col min="3" max="3" width="37.7109375" style="395" customWidth="1"/>
    <col min="4" max="4" width="7.42578125" style="395" customWidth="1"/>
    <col min="5" max="5" width="4.140625" style="395" customWidth="1"/>
    <col min="6" max="16384" width="8.7109375" style="395"/>
  </cols>
  <sheetData>
    <row r="1" spans="1:5">
      <c r="A1" s="393"/>
      <c r="B1" s="393"/>
      <c r="C1" s="394"/>
      <c r="D1" s="394"/>
      <c r="E1" s="394"/>
    </row>
    <row r="2" spans="1:5" ht="21">
      <c r="A2" s="545" t="s">
        <v>93</v>
      </c>
      <c r="B2" s="546"/>
      <c r="C2" s="546"/>
      <c r="D2" s="394"/>
      <c r="E2" s="394"/>
    </row>
    <row r="3" spans="1:5">
      <c r="A3" s="393"/>
      <c r="B3" s="393"/>
      <c r="C3" s="393"/>
      <c r="D3" s="393"/>
      <c r="E3" s="393"/>
    </row>
    <row r="4" spans="1:5">
      <c r="A4" s="396" t="s">
        <v>49</v>
      </c>
      <c r="B4" s="396"/>
    </row>
    <row r="5" spans="1:5" ht="48.95" customHeight="1">
      <c r="A5" s="547" t="s">
        <v>239</v>
      </c>
      <c r="B5" s="547"/>
      <c r="C5" s="547"/>
      <c r="D5" s="547"/>
      <c r="E5" s="547"/>
    </row>
    <row r="6" spans="1:5">
      <c r="A6" s="397" t="s">
        <v>240</v>
      </c>
      <c r="B6" s="397" t="s">
        <v>241</v>
      </c>
      <c r="C6" s="397" t="s">
        <v>242</v>
      </c>
    </row>
    <row r="7" spans="1:5">
      <c r="A7" s="398" t="s">
        <v>100</v>
      </c>
      <c r="B7" s="395" t="s">
        <v>98</v>
      </c>
      <c r="C7" s="395" t="s">
        <v>243</v>
      </c>
    </row>
    <row r="8" spans="1:5">
      <c r="A8" s="401" t="s">
        <v>103</v>
      </c>
      <c r="B8" s="395" t="s">
        <v>98</v>
      </c>
      <c r="C8" s="395" t="s">
        <v>244</v>
      </c>
    </row>
    <row r="9" spans="1:5" ht="30">
      <c r="A9" s="401" t="s">
        <v>102</v>
      </c>
      <c r="B9" s="395" t="s">
        <v>98</v>
      </c>
      <c r="C9" s="395" t="s">
        <v>245</v>
      </c>
    </row>
    <row r="10" spans="1:5" ht="30">
      <c r="A10" s="401" t="s">
        <v>99</v>
      </c>
      <c r="B10" s="395" t="s">
        <v>98</v>
      </c>
      <c r="C10" s="395" t="s">
        <v>246</v>
      </c>
    </row>
    <row r="11" spans="1:5" ht="30">
      <c r="A11" s="401" t="s">
        <v>101</v>
      </c>
      <c r="B11" s="395" t="s">
        <v>98</v>
      </c>
      <c r="C11" s="395" t="s">
        <v>247</v>
      </c>
    </row>
    <row r="12" spans="1:5">
      <c r="A12" s="398" t="s">
        <v>97</v>
      </c>
      <c r="B12" s="395" t="s">
        <v>98</v>
      </c>
      <c r="C12" s="395" t="s">
        <v>248</v>
      </c>
    </row>
    <row r="13" spans="1:5">
      <c r="A13" s="398" t="s">
        <v>94</v>
      </c>
      <c r="B13" s="395" t="s">
        <v>96</v>
      </c>
      <c r="C13" s="395" t="s">
        <v>249</v>
      </c>
    </row>
    <row r="14" spans="1:5">
      <c r="A14" s="398" t="s">
        <v>95</v>
      </c>
      <c r="B14" s="395" t="s">
        <v>96</v>
      </c>
      <c r="C14" s="395" t="s">
        <v>250</v>
      </c>
    </row>
    <row r="15" spans="1:5">
      <c r="A15" s="398" t="s">
        <v>65</v>
      </c>
      <c r="B15" s="395" t="s">
        <v>98</v>
      </c>
      <c r="C15" s="395" t="s">
        <v>172</v>
      </c>
    </row>
    <row r="16" spans="1:5">
      <c r="A16" s="395" t="s">
        <v>87</v>
      </c>
      <c r="B16" s="395" t="s">
        <v>98</v>
      </c>
      <c r="C16" s="398" t="s">
        <v>251</v>
      </c>
    </row>
    <row r="17" spans="1:3">
      <c r="A17" s="395" t="s">
        <v>86</v>
      </c>
      <c r="B17" s="395" t="s">
        <v>98</v>
      </c>
      <c r="C17" s="395" t="s">
        <v>252</v>
      </c>
    </row>
    <row r="18" spans="1:3">
      <c r="A18" s="398" t="s">
        <v>85</v>
      </c>
      <c r="B18" s="395" t="s">
        <v>98</v>
      </c>
      <c r="C18" s="395" t="s">
        <v>253</v>
      </c>
    </row>
    <row r="19" spans="1:3">
      <c r="A19" s="398" t="str">
        <f>IF($E$8="","",$E$8) &amp; "/month"</f>
        <v>/month</v>
      </c>
      <c r="B19" s="395" t="s">
        <v>96</v>
      </c>
      <c r="C19" s="395" t="s">
        <v>254</v>
      </c>
    </row>
    <row r="20" spans="1:3">
      <c r="A20" s="401" t="str">
        <f>Input!A36 &amp; " m³ per day"</f>
        <v xml:space="preserve"> m³ per day</v>
      </c>
      <c r="B20" s="395" t="s">
        <v>98</v>
      </c>
      <c r="C20" s="395" t="s">
        <v>255</v>
      </c>
    </row>
    <row r="21" spans="1:3">
      <c r="A21" s="401" t="s">
        <v>226</v>
      </c>
      <c r="B21" s="395" t="s">
        <v>98</v>
      </c>
      <c r="C21" s="395" t="s">
        <v>256</v>
      </c>
    </row>
    <row r="22" spans="1:3">
      <c r="A22" s="401" t="s">
        <v>62</v>
      </c>
      <c r="B22" s="395" t="s">
        <v>98</v>
      </c>
      <c r="C22" s="395" t="s">
        <v>181</v>
      </c>
    </row>
    <row r="23" spans="1:3">
      <c r="A23" s="398"/>
    </row>
    <row r="24" spans="1:3">
      <c r="A24" s="398"/>
    </row>
    <row r="25" spans="1:3">
      <c r="A25" s="398"/>
    </row>
    <row r="26" spans="1:3">
      <c r="A26" s="398"/>
    </row>
    <row r="27" spans="1:3">
      <c r="A27" s="398"/>
    </row>
    <row r="28" spans="1:3">
      <c r="A28" s="398"/>
    </row>
    <row r="29" spans="1:3">
      <c r="A29" s="398"/>
    </row>
    <row r="30" spans="1:3">
      <c r="A30" s="398"/>
    </row>
    <row r="31" spans="1:3">
      <c r="A31" s="398"/>
    </row>
    <row r="32" spans="1:3">
      <c r="A32" s="398"/>
    </row>
  </sheetData>
  <sortState ref="A7:B18">
    <sortCondition ref="A7:A18"/>
  </sortState>
  <mergeCells count="2">
    <mergeCell ref="A2:C2"/>
    <mergeCell ref="A5:E5"/>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D197"/>
  <sheetViews>
    <sheetView zoomScale="80" zoomScaleNormal="80" workbookViewId="0">
      <pane ySplit="11" topLeftCell="A176" activePane="bottomLeft" state="frozen"/>
      <selection pane="bottomLeft" activeCell="E190" sqref="E190"/>
    </sheetView>
  </sheetViews>
  <sheetFormatPr defaultColWidth="11.42578125" defaultRowHeight="12.75" outlineLevelRow="1"/>
  <cols>
    <col min="1" max="1" width="39.5703125" style="148" customWidth="1"/>
    <col min="2" max="2" width="16.5703125" style="148" bestFit="1" customWidth="1"/>
    <col min="3" max="3" width="16.5703125" style="148" customWidth="1"/>
    <col min="4" max="4" width="11.5703125" style="148" bestFit="1" customWidth="1"/>
    <col min="5" max="5" width="14.28515625" style="148" bestFit="1" customWidth="1"/>
    <col min="6" max="18" width="11.5703125" style="148" bestFit="1" customWidth="1"/>
    <col min="19" max="19" width="15.5703125" style="148" bestFit="1" customWidth="1"/>
    <col min="20" max="29" width="11.5703125" style="148" bestFit="1" customWidth="1"/>
    <col min="30" max="16384" width="11.42578125" style="148"/>
  </cols>
  <sheetData>
    <row r="1" spans="1:30">
      <c r="A1" s="146" t="s">
        <v>45</v>
      </c>
      <c r="B1" s="37">
        <f>Input!E14</f>
        <v>0.1</v>
      </c>
      <c r="C1" s="147"/>
    </row>
    <row r="2" spans="1:30">
      <c r="A2" s="149" t="s">
        <v>9</v>
      </c>
      <c r="B2" s="150">
        <f>Input!E10</f>
        <v>0.03</v>
      </c>
      <c r="C2" s="151"/>
      <c r="D2" s="152"/>
    </row>
    <row r="3" spans="1:30">
      <c r="A3" s="149" t="s">
        <v>81</v>
      </c>
      <c r="B3" s="153">
        <f>Input!E24</f>
        <v>1418478</v>
      </c>
      <c r="C3" s="151" t="str">
        <f>IF(Input!$E$8="","",Input!$E$8)</f>
        <v>FCFA</v>
      </c>
      <c r="D3" s="152"/>
    </row>
    <row r="4" spans="1:30">
      <c r="A4" s="149" t="s">
        <v>79</v>
      </c>
      <c r="B4" s="71">
        <f>Input!E26</f>
        <v>1</v>
      </c>
      <c r="C4" s="151"/>
      <c r="D4" s="152"/>
    </row>
    <row r="5" spans="1:30">
      <c r="A5" s="149" t="s">
        <v>54</v>
      </c>
      <c r="B5" s="71">
        <f>Input!E16</f>
        <v>0.04</v>
      </c>
      <c r="C5" s="151"/>
      <c r="D5" s="152"/>
    </row>
    <row r="6" spans="1:30">
      <c r="A6" s="149" t="s">
        <v>67</v>
      </c>
      <c r="B6" s="71">
        <f>Input!E18</f>
        <v>0</v>
      </c>
      <c r="C6" s="151"/>
      <c r="D6" s="152"/>
    </row>
    <row r="7" spans="1:30">
      <c r="A7" s="149" t="s">
        <v>56</v>
      </c>
      <c r="B7" s="71">
        <f>Input!E12</f>
        <v>0.08</v>
      </c>
      <c r="C7" s="151"/>
    </row>
    <row r="8" spans="1:30">
      <c r="A8" s="149" t="s">
        <v>88</v>
      </c>
      <c r="B8" s="276">
        <f>Input!E20</f>
        <v>0</v>
      </c>
      <c r="C8" s="151" t="str">
        <f>IF(Input!$E$8="","",Input!$E$8)</f>
        <v>FCFA</v>
      </c>
    </row>
    <row r="9" spans="1:30">
      <c r="A9" s="154" t="s">
        <v>46</v>
      </c>
      <c r="B9" s="155">
        <f>Input!E22</f>
        <v>70</v>
      </c>
      <c r="C9" s="156" t="str">
        <f>Input!F22</f>
        <v>m³ par jour</v>
      </c>
    </row>
    <row r="11" spans="1:30">
      <c r="A11" s="157"/>
      <c r="B11" s="157"/>
      <c r="C11" s="158" t="s">
        <v>48</v>
      </c>
      <c r="D11" s="159">
        <v>0</v>
      </c>
      <c r="E11" s="159">
        <v>1</v>
      </c>
      <c r="F11" s="159">
        <v>2</v>
      </c>
      <c r="G11" s="159">
        <v>3</v>
      </c>
      <c r="H11" s="159">
        <v>4</v>
      </c>
      <c r="I11" s="159">
        <v>5</v>
      </c>
      <c r="J11" s="159">
        <v>6</v>
      </c>
      <c r="K11" s="159">
        <v>7</v>
      </c>
      <c r="L11" s="159">
        <v>8</v>
      </c>
      <c r="M11" s="159">
        <v>9</v>
      </c>
      <c r="N11" s="159">
        <v>10</v>
      </c>
      <c r="O11" s="159">
        <v>11</v>
      </c>
      <c r="P11" s="159">
        <v>12</v>
      </c>
      <c r="Q11" s="159">
        <v>13</v>
      </c>
      <c r="R11" s="159">
        <v>14</v>
      </c>
      <c r="S11" s="159">
        <v>15</v>
      </c>
      <c r="T11" s="159">
        <v>16</v>
      </c>
      <c r="U11" s="159">
        <v>17</v>
      </c>
      <c r="V11" s="159">
        <v>18</v>
      </c>
      <c r="W11" s="159">
        <v>19</v>
      </c>
      <c r="X11" s="159">
        <v>20</v>
      </c>
      <c r="Y11" s="159">
        <v>21</v>
      </c>
      <c r="Z11" s="159">
        <v>22</v>
      </c>
      <c r="AA11" s="159">
        <v>23</v>
      </c>
      <c r="AB11" s="159">
        <v>24</v>
      </c>
      <c r="AC11" s="159">
        <v>25</v>
      </c>
      <c r="AD11" s="160"/>
    </row>
    <row r="12" spans="1:30">
      <c r="A12" s="161"/>
      <c r="B12" s="162"/>
      <c r="C12" s="163" t="str">
        <f>IF(Input!$E$8="","",Input!$E$8)</f>
        <v>FCFA</v>
      </c>
      <c r="D12" s="164">
        <v>0</v>
      </c>
      <c r="E12" s="165">
        <f>B3*B4</f>
        <v>1418478</v>
      </c>
      <c r="F12" s="165">
        <f>E12*(1+(1*$B$1))</f>
        <v>1560325.8</v>
      </c>
      <c r="G12" s="165">
        <f>F12*(1+(1*$B$1))</f>
        <v>1716358.3800000001</v>
      </c>
      <c r="H12" s="165">
        <f t="shared" ref="H12:AC12" si="0">G12*(1+(1*$B$1))</f>
        <v>1887994.2180000003</v>
      </c>
      <c r="I12" s="165">
        <f t="shared" si="0"/>
        <v>2076793.6398000005</v>
      </c>
      <c r="J12" s="165">
        <f t="shared" si="0"/>
        <v>2284473.0037800008</v>
      </c>
      <c r="K12" s="165">
        <f t="shared" si="0"/>
        <v>2512920.3041580012</v>
      </c>
      <c r="L12" s="165">
        <f t="shared" si="0"/>
        <v>2764212.3345738016</v>
      </c>
      <c r="M12" s="165">
        <f t="shared" si="0"/>
        <v>3040633.568031182</v>
      </c>
      <c r="N12" s="165">
        <f t="shared" si="0"/>
        <v>3344696.9248343003</v>
      </c>
      <c r="O12" s="165">
        <f t="shared" si="0"/>
        <v>3679166.6173177306</v>
      </c>
      <c r="P12" s="165">
        <f t="shared" si="0"/>
        <v>4047083.2790495041</v>
      </c>
      <c r="Q12" s="165">
        <f t="shared" si="0"/>
        <v>4451791.6069544544</v>
      </c>
      <c r="R12" s="165">
        <f t="shared" si="0"/>
        <v>4896970.7676499002</v>
      </c>
      <c r="S12" s="165">
        <f t="shared" si="0"/>
        <v>5386667.8444148907</v>
      </c>
      <c r="T12" s="165">
        <f t="shared" si="0"/>
        <v>5925334.6288563805</v>
      </c>
      <c r="U12" s="165">
        <f t="shared" si="0"/>
        <v>6517868.0917420192</v>
      </c>
      <c r="V12" s="165">
        <f t="shared" si="0"/>
        <v>7169654.9009162216</v>
      </c>
      <c r="W12" s="165">
        <f t="shared" si="0"/>
        <v>7886620.3910078444</v>
      </c>
      <c r="X12" s="165">
        <f t="shared" si="0"/>
        <v>8675282.4301086292</v>
      </c>
      <c r="Y12" s="165">
        <f t="shared" si="0"/>
        <v>9542810.6731194928</v>
      </c>
      <c r="Z12" s="165">
        <f t="shared" si="0"/>
        <v>10497091.740431443</v>
      </c>
      <c r="AA12" s="165">
        <f t="shared" si="0"/>
        <v>11546800.914474588</v>
      </c>
      <c r="AB12" s="165">
        <f t="shared" si="0"/>
        <v>12701481.005922047</v>
      </c>
      <c r="AC12" s="165">
        <f t="shared" si="0"/>
        <v>13971629.106514253</v>
      </c>
      <c r="AD12" s="166"/>
    </row>
    <row r="13" spans="1:30">
      <c r="A13" s="167" t="s">
        <v>80</v>
      </c>
      <c r="B13" s="162"/>
      <c r="C13" s="163"/>
      <c r="D13" s="164"/>
      <c r="E13" s="168"/>
      <c r="F13" s="162"/>
      <c r="G13" s="162"/>
      <c r="H13" s="162"/>
      <c r="I13" s="162"/>
      <c r="J13" s="162"/>
      <c r="K13" s="162"/>
      <c r="L13" s="162"/>
      <c r="M13" s="162"/>
      <c r="N13" s="162"/>
      <c r="O13" s="162"/>
      <c r="P13" s="162"/>
      <c r="Q13" s="162"/>
      <c r="R13" s="162"/>
      <c r="S13" s="162"/>
      <c r="T13" s="162"/>
      <c r="U13" s="162"/>
      <c r="V13" s="162"/>
      <c r="W13" s="162"/>
      <c r="X13" s="162"/>
      <c r="Y13" s="162"/>
      <c r="Z13" s="162"/>
      <c r="AA13" s="162"/>
      <c r="AB13" s="162"/>
      <c r="AC13" s="162"/>
      <c r="AD13" s="166"/>
    </row>
    <row r="14" spans="1:30">
      <c r="A14" s="169" t="b">
        <v>1</v>
      </c>
      <c r="B14" s="162"/>
      <c r="C14" s="163" t="s">
        <v>20</v>
      </c>
      <c r="D14" s="170">
        <f>IF($A$14=TRUE,D15,NA())</f>
        <v>0</v>
      </c>
      <c r="E14" s="170">
        <f>IF($A$14=TRUE,E15,NA())</f>
        <v>1418478</v>
      </c>
      <c r="F14" s="170">
        <f t="shared" ref="F14:AC14" si="1">IF($A$14=TRUE,F15,NA())</f>
        <v>2978803.8</v>
      </c>
      <c r="G14" s="170">
        <f t="shared" si="1"/>
        <v>4695162.18</v>
      </c>
      <c r="H14" s="170">
        <f t="shared" si="1"/>
        <v>6583156.398</v>
      </c>
      <c r="I14" s="170">
        <f t="shared" si="1"/>
        <v>8659950.037800001</v>
      </c>
      <c r="J14" s="170">
        <f t="shared" si="1"/>
        <v>10944423.041580003</v>
      </c>
      <c r="K14" s="170">
        <f t="shared" si="1"/>
        <v>13457343.345738005</v>
      </c>
      <c r="L14" s="170">
        <f t="shared" si="1"/>
        <v>16221555.680311806</v>
      </c>
      <c r="M14" s="170">
        <f t="shared" si="1"/>
        <v>19262189.248342987</v>
      </c>
      <c r="N14" s="170">
        <f t="shared" si="1"/>
        <v>22606886.173177287</v>
      </c>
      <c r="O14" s="170">
        <f t="shared" si="1"/>
        <v>26286052.790495016</v>
      </c>
      <c r="P14" s="170">
        <f t="shared" si="1"/>
        <v>30333136.06954452</v>
      </c>
      <c r="Q14" s="170">
        <f t="shared" si="1"/>
        <v>34784927.676498972</v>
      </c>
      <c r="R14" s="170">
        <f t="shared" si="1"/>
        <v>39681898.444148868</v>
      </c>
      <c r="S14" s="170">
        <f t="shared" si="1"/>
        <v>45068566.288563758</v>
      </c>
      <c r="T14" s="170">
        <f t="shared" si="1"/>
        <v>50993900.917420141</v>
      </c>
      <c r="U14" s="170">
        <f t="shared" si="1"/>
        <v>57511769.009162158</v>
      </c>
      <c r="V14" s="170">
        <f t="shared" si="1"/>
        <v>64681423.910078377</v>
      </c>
      <c r="W14" s="170">
        <f t="shared" si="1"/>
        <v>72568044.301086217</v>
      </c>
      <c r="X14" s="170">
        <f t="shared" si="1"/>
        <v>81243326.731194854</v>
      </c>
      <c r="Y14" s="170">
        <f t="shared" si="1"/>
        <v>90786137.404314339</v>
      </c>
      <c r="Z14" s="170">
        <f t="shared" si="1"/>
        <v>101283229.14474578</v>
      </c>
      <c r="AA14" s="170">
        <f t="shared" si="1"/>
        <v>112830030.05922037</v>
      </c>
      <c r="AB14" s="170">
        <f t="shared" si="1"/>
        <v>125531511.06514242</v>
      </c>
      <c r="AC14" s="170">
        <f t="shared" si="1"/>
        <v>139503140.17165667</v>
      </c>
      <c r="AD14" s="166"/>
    </row>
    <row r="15" spans="1:30">
      <c r="A15" s="171"/>
      <c r="B15" s="172"/>
      <c r="C15" s="173"/>
      <c r="D15" s="174">
        <v>0</v>
      </c>
      <c r="E15" s="174">
        <f>SUM(E12)</f>
        <v>1418478</v>
      </c>
      <c r="F15" s="174">
        <f>SUM($E$12:F12)</f>
        <v>2978803.8</v>
      </c>
      <c r="G15" s="174">
        <f>SUM($E$12:G12)</f>
        <v>4695162.18</v>
      </c>
      <c r="H15" s="174">
        <f>SUM($E$12:H12)</f>
        <v>6583156.398</v>
      </c>
      <c r="I15" s="174">
        <f>SUM($E$12:I12)</f>
        <v>8659950.037800001</v>
      </c>
      <c r="J15" s="174">
        <f>SUM($E$12:J12)</f>
        <v>10944423.041580003</v>
      </c>
      <c r="K15" s="174">
        <f>SUM($E$12:K12)</f>
        <v>13457343.345738005</v>
      </c>
      <c r="L15" s="174">
        <f>SUM($E$12:L12)</f>
        <v>16221555.680311806</v>
      </c>
      <c r="M15" s="174">
        <f>SUM($E$12:M12)</f>
        <v>19262189.248342987</v>
      </c>
      <c r="N15" s="174">
        <f>SUM($E$12:N12)</f>
        <v>22606886.173177287</v>
      </c>
      <c r="O15" s="174">
        <f>SUM($E$12:O12)</f>
        <v>26286052.790495016</v>
      </c>
      <c r="P15" s="174">
        <f>SUM($E$12:P12)</f>
        <v>30333136.06954452</v>
      </c>
      <c r="Q15" s="174">
        <f>SUM($E$12:Q12)</f>
        <v>34784927.676498972</v>
      </c>
      <c r="R15" s="174">
        <f>SUM($E$12:R12)</f>
        <v>39681898.444148868</v>
      </c>
      <c r="S15" s="174">
        <f>SUM($E$12:S12)</f>
        <v>45068566.288563758</v>
      </c>
      <c r="T15" s="174">
        <f>SUM($E$12:T12)</f>
        <v>50993900.917420141</v>
      </c>
      <c r="U15" s="174">
        <f>SUM($E$12:U12)</f>
        <v>57511769.009162158</v>
      </c>
      <c r="V15" s="174">
        <f>SUM($E$12:V12)</f>
        <v>64681423.910078377</v>
      </c>
      <c r="W15" s="174">
        <f>SUM($E$12:W12)</f>
        <v>72568044.301086217</v>
      </c>
      <c r="X15" s="174">
        <f>SUM($E$12:X12)</f>
        <v>81243326.731194854</v>
      </c>
      <c r="Y15" s="174">
        <f>SUM($E$12:Y12)</f>
        <v>90786137.404314339</v>
      </c>
      <c r="Z15" s="174">
        <f>SUM($E$12:Z12)</f>
        <v>101283229.14474578</v>
      </c>
      <c r="AA15" s="174">
        <f>SUM($E$12:AA12)</f>
        <v>112830030.05922037</v>
      </c>
      <c r="AB15" s="174">
        <f>SUM($E$12:AB12)</f>
        <v>125531511.06514242</v>
      </c>
      <c r="AC15" s="174">
        <f>SUM($E$12:AC12)</f>
        <v>139503140.17165667</v>
      </c>
      <c r="AD15" s="173"/>
    </row>
    <row r="16" spans="1:30">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62"/>
      <c r="AD16" s="162"/>
    </row>
    <row r="17" spans="1:30">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row>
    <row r="18" spans="1:30">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row>
    <row r="19" spans="1:30">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row>
    <row r="20" spans="1:30">
      <c r="A20" s="175"/>
    </row>
    <row r="21" spans="1:30">
      <c r="A21" s="96" t="str">
        <f>Input!D30</f>
        <v>Système d'irrigation à énergie solaire</v>
      </c>
      <c r="B21" s="176"/>
      <c r="C21" s="176"/>
      <c r="D21" s="176"/>
      <c r="E21" s="176"/>
      <c r="F21" s="176"/>
      <c r="G21" s="176"/>
      <c r="H21" s="176"/>
      <c r="I21" s="176"/>
      <c r="J21" s="176"/>
      <c r="K21" s="176"/>
      <c r="L21" s="176"/>
      <c r="M21" s="176"/>
      <c r="N21" s="176"/>
      <c r="O21" s="176"/>
      <c r="P21" s="176"/>
      <c r="Q21" s="176"/>
      <c r="R21" s="176"/>
      <c r="S21" s="176"/>
      <c r="T21" s="176"/>
      <c r="U21" s="176"/>
      <c r="V21" s="176"/>
      <c r="W21" s="176"/>
      <c r="X21" s="176"/>
      <c r="Y21" s="176"/>
      <c r="Z21" s="176"/>
      <c r="AA21" s="176"/>
      <c r="AB21" s="176"/>
      <c r="AC21" s="176"/>
      <c r="AD21" s="177"/>
    </row>
    <row r="22" spans="1:30">
      <c r="A22" s="178"/>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179"/>
      <c r="AD22" s="180"/>
    </row>
    <row r="23" spans="1:30">
      <c r="A23" s="181"/>
      <c r="B23" s="179"/>
      <c r="C23" s="182"/>
      <c r="D23" s="182"/>
      <c r="E23" s="179"/>
      <c r="F23" s="179"/>
      <c r="G23" s="179"/>
      <c r="H23" s="179"/>
      <c r="I23" s="179"/>
      <c r="J23" s="179"/>
      <c r="K23" s="179"/>
      <c r="L23" s="179"/>
      <c r="M23" s="179"/>
      <c r="N23" s="179"/>
      <c r="O23" s="179"/>
      <c r="P23" s="179"/>
      <c r="Q23" s="179"/>
      <c r="R23" s="179"/>
      <c r="S23" s="179"/>
      <c r="T23" s="179"/>
      <c r="U23" s="179"/>
      <c r="V23" s="179"/>
      <c r="W23" s="179"/>
      <c r="X23" s="179"/>
      <c r="Y23" s="179"/>
      <c r="Z23" s="179"/>
      <c r="AA23" s="179"/>
      <c r="AB23" s="179"/>
      <c r="AC23" s="179"/>
      <c r="AD23" s="183"/>
    </row>
    <row r="24" spans="1:30" ht="14.25">
      <c r="A24" s="184" t="str">
        <f>Input!C34</f>
        <v>Panneaux solaires</v>
      </c>
      <c r="B24" s="182"/>
      <c r="C24" s="182" t="str">
        <f>IF(Input!$E$8="","",Input!$E$8)</f>
        <v>FCFA</v>
      </c>
      <c r="D24" s="179">
        <f>Input!E34</f>
        <v>2310000</v>
      </c>
      <c r="E24" s="185">
        <f>IF(MOD(E11,Input!$G$34)=0,($D$24*(1+$B$2)^E11),0)</f>
        <v>0</v>
      </c>
      <c r="F24" s="185">
        <f>IF(MOD(F11,Input!$G$34)=0,($D$24*(1+$B$2)^F11),0)</f>
        <v>0</v>
      </c>
      <c r="G24" s="185">
        <f>IF(MOD(G11,Input!$G$34)=0,($D$24*(1+$B$2)^G11),0)</f>
        <v>0</v>
      </c>
      <c r="H24" s="185">
        <f>IF(MOD(H11,Input!$G$34)=0,($D$24*(1+$B$2)^H11),0)</f>
        <v>0</v>
      </c>
      <c r="I24" s="185">
        <f>IF(MOD(I11,Input!$G$34)=0,($D$24*(1+$B$2)^I11),0)</f>
        <v>0</v>
      </c>
      <c r="J24" s="185">
        <f>IF(MOD(J11,Input!$G$34)=0,($D$24*(1+$B$2)^J11),0)</f>
        <v>0</v>
      </c>
      <c r="K24" s="185">
        <f>IF(MOD(K11,Input!$G$34)=0,($D$24*(1+$B$2)^K11),0)</f>
        <v>0</v>
      </c>
      <c r="L24" s="185">
        <f>IF(MOD(L11,Input!$G$34)=0,($D$24*(1+$B$2)^L11),0)</f>
        <v>0</v>
      </c>
      <c r="M24" s="185">
        <f>IF(MOD(M11,Input!$G$34)=0,($D$24*(1+$B$2)^M11),0)</f>
        <v>0</v>
      </c>
      <c r="N24" s="185">
        <f>IF(MOD(N11,Input!$G$34)=0,($D$24*(1+$B$2)^N11),0)</f>
        <v>0</v>
      </c>
      <c r="O24" s="185">
        <f>IF(MOD(O11,Input!$G$34)=0,($D$24*(1+$B$2)^O11),0)</f>
        <v>0</v>
      </c>
      <c r="P24" s="185">
        <f>IF(MOD(P11,Input!$G$34)=0,($D$24*(1+$B$2)^P11),0)</f>
        <v>0</v>
      </c>
      <c r="Q24" s="185">
        <f>IF(MOD(Q11,Input!$G$34)=0,($D$24*(1+$B$2)^Q11),0)</f>
        <v>0</v>
      </c>
      <c r="R24" s="185">
        <f>IF(MOD(R11,Input!$G$34)=0,($D$24*(1+$B$2)^R11),0)</f>
        <v>0</v>
      </c>
      <c r="S24" s="185">
        <f>IF(MOD(S11,Input!$G$34)=0,($D$24*(1+$B$2)^S11),0)</f>
        <v>0</v>
      </c>
      <c r="T24" s="185">
        <f>IF(MOD(T11,Input!$G$34)=0,($D$24*(1+$B$2)^T11),0)</f>
        <v>0</v>
      </c>
      <c r="U24" s="185">
        <f>IF(MOD(U11,Input!$G$34)=0,($D$24*(1+$B$2)^U11),0)</f>
        <v>0</v>
      </c>
      <c r="V24" s="185">
        <f>IF(MOD(V11,Input!$G$34)=0,($D$24*(1+$B$2)^V11),0)</f>
        <v>0</v>
      </c>
      <c r="W24" s="185">
        <f>IF(MOD(W11,Input!$G$34)=0,($D$24*(1+$B$2)^W11),0)</f>
        <v>0</v>
      </c>
      <c r="X24" s="185">
        <f>IF(MOD(X11,Input!$G$34)=0,($D$24*(1+$B$2)^X11),0)</f>
        <v>4172116.9520863448</v>
      </c>
      <c r="Y24" s="185">
        <f>IF(MOD(Y11,Input!$G$34)=0,($D$24*(1+$B$2)^Y11),0)</f>
        <v>0</v>
      </c>
      <c r="Z24" s="185">
        <f>IF(MOD(Z11,Input!$G$34)=0,($D$24*(1+$B$2)^Z11),0)</f>
        <v>0</v>
      </c>
      <c r="AA24" s="185">
        <f>IF(MOD(AA11,Input!$G$34)=0,($D$24*(1+$B$2)^AA11),0)</f>
        <v>0</v>
      </c>
      <c r="AB24" s="185">
        <f>IF(MOD(AB11,Input!$G$34)=0,($D$24*(1+$B$2)^AB11),0)</f>
        <v>0</v>
      </c>
      <c r="AC24" s="185">
        <f>IF(MOD(AC11,Input!$G$34)=0,($D$24*(1+$B$2)^AC11),0)</f>
        <v>0</v>
      </c>
      <c r="AD24" s="183"/>
    </row>
    <row r="25" spans="1:30" ht="14.25">
      <c r="A25" s="184" t="str">
        <f>Input!C36</f>
        <v>Unité de contrôle</v>
      </c>
      <c r="B25" s="182"/>
      <c r="C25" s="182" t="str">
        <f>IF(Input!$E$8="","",Input!$E$8)</f>
        <v>FCFA</v>
      </c>
      <c r="D25" s="179">
        <f>Input!E36</f>
        <v>301250</v>
      </c>
      <c r="E25" s="185">
        <f>IF(MOD(E11,Input!$G$36)=0,($D$25*(1+$B$2)^E11),0)</f>
        <v>0</v>
      </c>
      <c r="F25" s="185">
        <f>IF(MOD(F11,Input!$G$36)=0,($D$25*(1+$B$2)^F11),0)</f>
        <v>0</v>
      </c>
      <c r="G25" s="185">
        <f>IF(MOD(G11,Input!$G$36)=0,($D$25*(1+$B$2)^G11),0)</f>
        <v>0</v>
      </c>
      <c r="H25" s="185">
        <f>IF(MOD(H11,Input!$G$36)=0,($D$25*(1+$B$2)^H11),0)</f>
        <v>0</v>
      </c>
      <c r="I25" s="185">
        <f>IF(MOD(I11,Input!$G$36)=0,($D$25*(1+$B$2)^I11),0)</f>
        <v>349231.31488287495</v>
      </c>
      <c r="J25" s="185">
        <f>IF(MOD(J11,Input!$G$36)=0,($D$25*(1+$B$2)^J11),0)</f>
        <v>0</v>
      </c>
      <c r="K25" s="185">
        <f>IF(MOD(K11,Input!$G$36)=0,($D$25*(1+$B$2)^K11),0)</f>
        <v>0</v>
      </c>
      <c r="L25" s="185">
        <f>IF(MOD(L11,Input!$G$36)=0,($D$25*(1+$B$2)^L11),0)</f>
        <v>0</v>
      </c>
      <c r="M25" s="185">
        <f>IF(MOD(M11,Input!$G$36)=0,($D$25*(1+$B$2)^M11),0)</f>
        <v>0</v>
      </c>
      <c r="N25" s="185">
        <f>IF(MOD(N11,Input!$G$36)=0,($D$25*(1+$B$2)^N11),0)</f>
        <v>404854.80927741667</v>
      </c>
      <c r="O25" s="185">
        <f>IF(MOD(O11,Input!$G$36)=0,($D$25*(1+$B$2)^O11),0)</f>
        <v>0</v>
      </c>
      <c r="P25" s="185">
        <f>IF(MOD(P11,Input!$G$36)=0,($D$25*(1+$B$2)^P11),0)</f>
        <v>0</v>
      </c>
      <c r="Q25" s="185">
        <f>IF(MOD(Q11,Input!$G$36)=0,($D$25*(1+$B$2)^Q11),0)</f>
        <v>0</v>
      </c>
      <c r="R25" s="185">
        <f>IF(MOD(R11,Input!$G$36)=0,($D$25*(1+$B$2)^R11),0)</f>
        <v>0</v>
      </c>
      <c r="S25" s="185">
        <f>IF(MOD(S11,Input!$G$36)=0,($D$25*(1+$B$2)^S11),0)</f>
        <v>469337.68425098027</v>
      </c>
      <c r="T25" s="185">
        <f>IF(MOD(T11,Input!$G$36)=0,($D$25*(1+$B$2)^T11),0)</f>
        <v>0</v>
      </c>
      <c r="U25" s="185">
        <f>IF(MOD(U11,Input!$G$36)=0,($D$25*(1+$B$2)^U11),0)</f>
        <v>0</v>
      </c>
      <c r="V25" s="185">
        <f>IF(MOD(V11,Input!$G$36)=0,($D$25*(1+$B$2)^V11),0)</f>
        <v>0</v>
      </c>
      <c r="W25" s="185">
        <f>IF(MOD(W11,Input!$G$36)=0,($D$25*(1+$B$2)^W11),0)</f>
        <v>0</v>
      </c>
      <c r="X25" s="185">
        <f>IF(MOD(X11,Input!$G$36)=0,($D$25*(1+$B$2)^X11),0)</f>
        <v>544091.00944416074</v>
      </c>
      <c r="Y25" s="185">
        <f>IF(MOD(Y11,Input!$G$36)=0,($D$25*(1+$B$2)^Y11),0)</f>
        <v>0</v>
      </c>
      <c r="Z25" s="185">
        <f>IF(MOD(Z11,Input!$G$36)=0,($D$25*(1+$B$2)^Z11),0)</f>
        <v>0</v>
      </c>
      <c r="AA25" s="185">
        <f>IF(MOD(AA11,Input!$G$36)=0,($D$25*(1+$B$2)^AA11),0)</f>
        <v>0</v>
      </c>
      <c r="AB25" s="185">
        <f>IF(MOD(AB11,Input!$G$36)=0,($D$25*(1+$B$2)^AB11),0)</f>
        <v>0</v>
      </c>
      <c r="AC25" s="185">
        <f>IF(MOD(AC11,Input!$G$36)=0,($D$25*(1+$B$2)^AC11),0)</f>
        <v>630750.60130833194</v>
      </c>
      <c r="AD25" s="183"/>
    </row>
    <row r="26" spans="1:30" ht="14.25">
      <c r="A26" s="184" t="str">
        <f>Input!C37</f>
        <v>Pompe</v>
      </c>
      <c r="B26" s="182"/>
      <c r="C26" s="182" t="str">
        <f>IF(Input!$E$8="","",Input!$E$8)</f>
        <v>FCFA</v>
      </c>
      <c r="D26" s="179">
        <f>Input!E37</f>
        <v>1060000</v>
      </c>
      <c r="E26" s="185">
        <f>IF(MOD(E11,Input!$G$37)=0,($D$26*(1+$B$2)^E11),0)</f>
        <v>0</v>
      </c>
      <c r="F26" s="185">
        <f>IF(MOD(F11,Input!$G$37)=0,($D$26*(1+$B$2)^F11),0)</f>
        <v>0</v>
      </c>
      <c r="G26" s="185">
        <f>IF(MOD(G11,Input!$G$37)=0,($D$26*(1+$B$2)^G11),0)</f>
        <v>0</v>
      </c>
      <c r="H26" s="185">
        <f>IF(MOD(H11,Input!$G$37)=0,($D$26*(1+$B$2)^H11),0)</f>
        <v>0</v>
      </c>
      <c r="I26" s="185">
        <f>IF(MOD(I11,Input!$G$37)=0,($D$26*(1+$B$2)^I11),0)</f>
        <v>0</v>
      </c>
      <c r="J26" s="185">
        <f>IF(MOD(J11,Input!$G$37)=0,($D$26*(1+$B$2)^J11),0)</f>
        <v>0</v>
      </c>
      <c r="K26" s="185">
        <f>IF(MOD(K11,Input!$G$37)=0,($D$26*(1+$B$2)^K11),0)</f>
        <v>1303666.2973503622</v>
      </c>
      <c r="L26" s="185">
        <f>IF(MOD(L11,Input!$G$37)=0,($D$26*(1+$B$2)^L11),0)</f>
        <v>0</v>
      </c>
      <c r="M26" s="185">
        <f>IF(MOD(M11,Input!$G$37)=0,($D$26*(1+$B$2)^M11),0)</f>
        <v>0</v>
      </c>
      <c r="N26" s="185">
        <f>IF(MOD(N11,Input!$G$37)=0,($D$26*(1+$B$2)^N11),0)</f>
        <v>0</v>
      </c>
      <c r="O26" s="185">
        <f>IF(MOD(O11,Input!$G$37)=0,($D$26*(1+$B$2)^O11),0)</f>
        <v>0</v>
      </c>
      <c r="P26" s="185">
        <f>IF(MOD(P11,Input!$G$37)=0,($D$26*(1+$B$2)^P11),0)</f>
        <v>0</v>
      </c>
      <c r="Q26" s="185">
        <f>IF(MOD(Q11,Input!$G$37)=0,($D$26*(1+$B$2)^Q11),0)</f>
        <v>0</v>
      </c>
      <c r="R26" s="185">
        <f>IF(MOD(R11,Input!$G$37)=0,($D$26*(1+$B$2)^R11),0)</f>
        <v>1603345.1083464178</v>
      </c>
      <c r="S26" s="185">
        <f>IF(MOD(S11,Input!$G$37)=0,($D$26*(1+$B$2)^S11),0)</f>
        <v>0</v>
      </c>
      <c r="T26" s="185">
        <f>IF(MOD(T11,Input!$G$37)=0,($D$26*(1+$B$2)^T11),0)</f>
        <v>0</v>
      </c>
      <c r="U26" s="185">
        <f>IF(MOD(U11,Input!$G$37)=0,($D$26*(1+$B$2)^U11),0)</f>
        <v>0</v>
      </c>
      <c r="V26" s="185">
        <f>IF(MOD(V11,Input!$G$37)=0,($D$26*(1+$B$2)^V11),0)</f>
        <v>0</v>
      </c>
      <c r="W26" s="185">
        <f>IF(MOD(W11,Input!$G$37)=0,($D$26*(1+$B$2)^W11),0)</f>
        <v>0</v>
      </c>
      <c r="X26" s="185">
        <f>IF(MOD(X11,Input!$G$37)=0,($D$26*(1+$B$2)^X11),0)</f>
        <v>0</v>
      </c>
      <c r="Y26" s="185">
        <f>IF(MOD(Y11,Input!$G$37)=0,($D$26*(1+$B$2)^Y11),0)</f>
        <v>1971912.2460120651</v>
      </c>
      <c r="Z26" s="185">
        <f>IF(MOD(Z11,Input!$G$37)=0,($D$26*(1+$B$2)^Z11),0)</f>
        <v>0</v>
      </c>
      <c r="AA26" s="185">
        <f>IF(MOD(AA11,Input!$G$37)=0,($D$26*(1+$B$2)^AA11),0)</f>
        <v>0</v>
      </c>
      <c r="AB26" s="185">
        <f>IF(MOD(AB11,Input!$G$37)=0,($D$26*(1+$B$2)^AB11),0)</f>
        <v>0</v>
      </c>
      <c r="AC26" s="185">
        <f>IF(MOD(AC11,Input!$G$37)=0,($D$26*(1+$B$2)^AC11),0)</f>
        <v>0</v>
      </c>
      <c r="AD26" s="183"/>
    </row>
    <row r="27" spans="1:30" ht="14.25">
      <c r="A27" s="184" t="s">
        <v>4</v>
      </c>
      <c r="B27" s="182"/>
      <c r="C27" s="182" t="str">
        <f>IF(Input!$E$8="","",Input!$E$8)</f>
        <v>FCFA</v>
      </c>
      <c r="D27" s="179">
        <f>Input!E38</f>
        <v>129000</v>
      </c>
      <c r="E27" s="185">
        <f>IF(MOD(E11,Input!$G$38)=0,($D$27*(1+$B$2)^E11),0)</f>
        <v>0</v>
      </c>
      <c r="F27" s="185">
        <f>IF(MOD(F11,Input!$G$38)=0,($D$27*(1+$B$2)^F11),0)</f>
        <v>0</v>
      </c>
      <c r="G27" s="185">
        <f>IF(MOD(G11,Input!$G$38)=0,($D$27*(1+$B$2)^G11),0)</f>
        <v>0</v>
      </c>
      <c r="H27" s="185">
        <f>IF(MOD(H11,Input!$G$38)=0,($D$27*(1+$B$2)^H11),0)</f>
        <v>0</v>
      </c>
      <c r="I27" s="185">
        <f>IF(MOD(I11,Input!$G$38)=0,($D$27*(1+$B$2)^I11),0)</f>
        <v>149546.35558469998</v>
      </c>
      <c r="J27" s="185">
        <f>IF(MOD(J11,Input!$G$38)=0,($D$27*(1+$B$2)^J11),0)</f>
        <v>0</v>
      </c>
      <c r="K27" s="185">
        <f>IF(MOD(K11,Input!$G$38)=0,($D$27*(1+$B$2)^K11),0)</f>
        <v>0</v>
      </c>
      <c r="L27" s="185">
        <f>IF(MOD(L11,Input!$G$38)=0,($D$27*(1+$B$2)^L11),0)</f>
        <v>0</v>
      </c>
      <c r="M27" s="185">
        <f>IF(MOD(M11,Input!$G$38)=0,($D$27*(1+$B$2)^M11),0)</f>
        <v>0</v>
      </c>
      <c r="N27" s="185">
        <f>IF(MOD(N11,Input!$G$38)=0,($D$27*(1+$B$2)^N11),0)</f>
        <v>173365.2129353917</v>
      </c>
      <c r="O27" s="185">
        <f>IF(MOD(O11,Input!$G$38)=0,($D$27*(1+$B$2)^O11),0)</f>
        <v>0</v>
      </c>
      <c r="P27" s="185">
        <f>IF(MOD(P11,Input!$G$38)=0,($D$27*(1+$B$2)^P11),0)</f>
        <v>0</v>
      </c>
      <c r="Q27" s="185">
        <f>IF(MOD(Q11,Input!$G$38)=0,($D$27*(1+$B$2)^Q11),0)</f>
        <v>0</v>
      </c>
      <c r="R27" s="185">
        <f>IF(MOD(R11,Input!$G$38)=0,($D$27*(1+$B$2)^R11),0)</f>
        <v>0</v>
      </c>
      <c r="S27" s="185">
        <f>IF(MOD(S11,Input!$G$38)=0,($D$27*(1+$B$2)^S11),0)</f>
        <v>200977.79674149861</v>
      </c>
      <c r="T27" s="185">
        <f>IF(MOD(T11,Input!$G$38)=0,($D$27*(1+$B$2)^T11),0)</f>
        <v>0</v>
      </c>
      <c r="U27" s="185">
        <f>IF(MOD(U11,Input!$G$38)=0,($D$27*(1+$B$2)^U11),0)</f>
        <v>0</v>
      </c>
      <c r="V27" s="185">
        <f>IF(MOD(V11,Input!$G$38)=0,($D$27*(1+$B$2)^V11),0)</f>
        <v>0</v>
      </c>
      <c r="W27" s="185">
        <f>IF(MOD(W11,Input!$G$38)=0,($D$27*(1+$B$2)^W11),0)</f>
        <v>0</v>
      </c>
      <c r="X27" s="185">
        <f>IF(MOD(X11,Input!$G$38)=0,($D$27*(1+$B$2)^X11),0)</f>
        <v>232988.3492723543</v>
      </c>
      <c r="Y27" s="185">
        <f>IF(MOD(Y11,Input!$G$38)=0,($D$27*(1+$B$2)^Y11),0)</f>
        <v>0</v>
      </c>
      <c r="Z27" s="185">
        <f>IF(MOD(Z11,Input!$G$38)=0,($D$27*(1+$B$2)^Z11),0)</f>
        <v>0</v>
      </c>
      <c r="AA27" s="185">
        <f>IF(MOD(AA11,Input!$G$38)=0,($D$27*(1+$B$2)^AA11),0)</f>
        <v>0</v>
      </c>
      <c r="AB27" s="185">
        <f>IF(MOD(AB11,Input!$G$38)=0,($D$27*(1+$B$2)^AB11),0)</f>
        <v>0</v>
      </c>
      <c r="AC27" s="185">
        <f>IF(MOD(AC11,Input!$G$38)=0,($D$27*(1+$B$2)^AC11),0)</f>
        <v>270097.35292539356</v>
      </c>
      <c r="AD27" s="183"/>
    </row>
    <row r="28" spans="1:30" ht="14.25">
      <c r="A28" s="184" t="s">
        <v>1</v>
      </c>
      <c r="B28" s="182"/>
      <c r="C28" s="182" t="str">
        <f>IF(Input!$E$8="","",Input!$E$8)</f>
        <v>FCFA</v>
      </c>
      <c r="D28" s="179">
        <f>Input!E39</f>
        <v>331370</v>
      </c>
      <c r="E28" s="179">
        <f>IF(MOD(E11,Input!$G$39)=0,($D$28*(1+$B$2)^E11),0)</f>
        <v>0</v>
      </c>
      <c r="F28" s="179">
        <f>IF(MOD(F11,Input!$G$39)=0,($D$28*(1+$B$2)^F11),0)</f>
        <v>0</v>
      </c>
      <c r="G28" s="179">
        <f>IF(MOD(G11,Input!$G$39)=0,($D$28*(1+$B$2)^G11),0)</f>
        <v>0</v>
      </c>
      <c r="H28" s="179">
        <f>IF(MOD(H11,Input!$G$39)=0,($D$28*(1+$B$2)^H11),0)</f>
        <v>0</v>
      </c>
      <c r="I28" s="179">
        <f>IF(MOD(I11,Input!$G$39)=0,($D$28*(1+$B$2)^I11),0)</f>
        <v>0</v>
      </c>
      <c r="J28" s="179">
        <f>IF(MOD(J11,Input!$G$39)=0,($D$28*(1+$B$2)^J11),0)</f>
        <v>0</v>
      </c>
      <c r="K28" s="179">
        <f>IF(MOD(K11,Input!$G$39)=0,($D$28*(1+$B$2)^K11),0)</f>
        <v>0</v>
      </c>
      <c r="L28" s="179">
        <f>IF(MOD(L11,Input!$G$39)=0,($D$28*(1+$B$2)^L11),0)</f>
        <v>0</v>
      </c>
      <c r="M28" s="179">
        <f>IF(MOD(M11,Input!$G$39)=0,($D$28*(1+$B$2)^M11),0)</f>
        <v>0</v>
      </c>
      <c r="N28" s="179">
        <f>IF(MOD(N11,Input!$G$39)=0,($D$28*(1+$B$2)^N11),0)</f>
        <v>0</v>
      </c>
      <c r="O28" s="179">
        <f>IF(MOD(O11,Input!$G$39)=0,($D$28*(1+$B$2)^O11),0)</f>
        <v>0</v>
      </c>
      <c r="P28" s="179">
        <f>IF(MOD(P11,Input!$G$39)=0,($D$28*(1+$B$2)^P11),0)</f>
        <v>0</v>
      </c>
      <c r="Q28" s="179">
        <f>IF(MOD(Q11,Input!$G$39)=0,($D$28*(1+$B$2)^Q11),0)</f>
        <v>0</v>
      </c>
      <c r="R28" s="179">
        <f>IF(MOD(R11,Input!$G$39)=0,($D$28*(1+$B$2)^R11),0)</f>
        <v>0</v>
      </c>
      <c r="S28" s="179">
        <f>IF(MOD(S11,Input!$G$39)=0,($D$28*(1+$B$2)^S11),0)</f>
        <v>0</v>
      </c>
      <c r="T28" s="179">
        <f>IF(MOD(T11,Input!$G$39)=0,($D$28*(1+$B$2)^T11),0)</f>
        <v>0</v>
      </c>
      <c r="U28" s="179">
        <f>IF(MOD(U11,Input!$G$39)=0,($D$28*(1+$B$2)^U11),0)</f>
        <v>0</v>
      </c>
      <c r="V28" s="179">
        <f>IF(MOD(V11,Input!$G$39)=0,($D$28*(1+$B$2)^V11),0)</f>
        <v>0</v>
      </c>
      <c r="W28" s="179">
        <f>IF(MOD(W11,Input!$G$39)=0,($D$28*(1+$B$2)^W11),0)</f>
        <v>0</v>
      </c>
      <c r="X28" s="179">
        <f>IF(MOD(X11,Input!$G$39)=0,($D$28*(1+$B$2)^X11),0)</f>
        <v>598491.07983240345</v>
      </c>
      <c r="Y28" s="179">
        <f>IF(MOD(Y11,Input!$G$39)=0,($D$28*(1+$B$2)^Y11),0)</f>
        <v>0</v>
      </c>
      <c r="Z28" s="179">
        <f>IF(MOD(Z11,Input!$G$39)=0,($D$28*(1+$B$2)^Z11),0)</f>
        <v>0</v>
      </c>
      <c r="AA28" s="179">
        <f>IF(MOD(AA11,Input!$G$39)=0,($D$28*(1+$B$2)^AA11),0)</f>
        <v>0</v>
      </c>
      <c r="AB28" s="179">
        <f>IF(MOD(AB11,Input!$G$39)=0,($D$28*(1+$B$2)^AB11),0)</f>
        <v>0</v>
      </c>
      <c r="AC28" s="179">
        <f>IF(MOD(AC11,Input!$G$39)=0,($D$28*(1+$B$2)^AC11),0)</f>
        <v>0</v>
      </c>
      <c r="AD28" s="183"/>
    </row>
    <row r="29" spans="1:30" ht="14.25">
      <c r="A29" s="184" t="s">
        <v>3</v>
      </c>
      <c r="B29" s="182"/>
      <c r="C29" s="182" t="str">
        <f>IF(Input!$E$8="","",Input!$E$8)</f>
        <v>FCFA</v>
      </c>
      <c r="D29" s="179">
        <f>Input!E40</f>
        <v>482000</v>
      </c>
      <c r="E29" s="185">
        <f>IF(MOD(E11,Input!$G$40)=0,($D$29*(1+$B$2)^E11),0)</f>
        <v>0</v>
      </c>
      <c r="F29" s="185">
        <f>IF(MOD(F11,Input!$G$40)=0,($D$29*(1+$B$2)^F11),0)</f>
        <v>0</v>
      </c>
      <c r="G29" s="185">
        <f>IF(MOD(G11,Input!$G$40)=0,($D$29*(1+$B$2)^G11),0)</f>
        <v>0</v>
      </c>
      <c r="H29" s="185">
        <f>IF(MOD(H11,Input!$G$40)=0,($D$29*(1+$B$2)^H11),0)</f>
        <v>0</v>
      </c>
      <c r="I29" s="185">
        <f>IF(MOD(I11,Input!$G$40)=0,($D$29*(1+$B$2)^I11),0)</f>
        <v>558770.1038125999</v>
      </c>
      <c r="J29" s="185">
        <f>IF(MOD(J11,Input!$G$40)=0,($D$29*(1+$B$2)^J11),0)</f>
        <v>0</v>
      </c>
      <c r="K29" s="185">
        <f>IF(MOD(K11,Input!$G$40)=0,($D$29*(1+$B$2)^K11),0)</f>
        <v>0</v>
      </c>
      <c r="L29" s="185">
        <f>IF(MOD(L11,Input!$G$40)=0,($D$29*(1+$B$2)^L11),0)</f>
        <v>0</v>
      </c>
      <c r="M29" s="185">
        <f>IF(MOD(M11,Input!$G$40)=0,($D$29*(1+$B$2)^M11),0)</f>
        <v>0</v>
      </c>
      <c r="N29" s="185">
        <f>IF(MOD(N11,Input!$G$40)=0,($D$29*(1+$B$2)^N11),0)</f>
        <v>647767.69484386675</v>
      </c>
      <c r="O29" s="185">
        <f>IF(MOD(O11,Input!$G$40)=0,($D$29*(1+$B$2)^O11),0)</f>
        <v>0</v>
      </c>
      <c r="P29" s="185">
        <f>IF(MOD(P11,Input!$G$40)=0,($D$29*(1+$B$2)^P11),0)</f>
        <v>0</v>
      </c>
      <c r="Q29" s="185">
        <f>IF(MOD(Q11,Input!$G$40)=0,($D$29*(1+$B$2)^Q11),0)</f>
        <v>0</v>
      </c>
      <c r="R29" s="185">
        <f>IF(MOD(R11,Input!$G$40)=0,($D$29*(1+$B$2)^R11),0)</f>
        <v>0</v>
      </c>
      <c r="S29" s="185">
        <f>IF(MOD(S11,Input!$G$40)=0,($D$29*(1+$B$2)^S11),0)</f>
        <v>750940.2948015685</v>
      </c>
      <c r="T29" s="185">
        <f>IF(MOD(T11,Input!$G$40)=0,($D$29*(1+$B$2)^T11),0)</f>
        <v>0</v>
      </c>
      <c r="U29" s="185">
        <f>IF(MOD(U11,Input!$G$40)=0,($D$29*(1+$B$2)^U11),0)</f>
        <v>0</v>
      </c>
      <c r="V29" s="185">
        <f>IF(MOD(V11,Input!$G$40)=0,($D$29*(1+$B$2)^V11),0)</f>
        <v>0</v>
      </c>
      <c r="W29" s="185">
        <f>IF(MOD(W11,Input!$G$40)=0,($D$29*(1+$B$2)^W11),0)</f>
        <v>0</v>
      </c>
      <c r="X29" s="185">
        <f>IF(MOD(X11,Input!$G$40)=0,($D$29*(1+$B$2)^X11),0)</f>
        <v>870545.61511065718</v>
      </c>
      <c r="Y29" s="185">
        <f>IF(MOD(Y11,Input!$G$40)=0,($D$29*(1+$B$2)^Y11),0)</f>
        <v>0</v>
      </c>
      <c r="Z29" s="185">
        <f>IF(MOD(Z11,Input!$G$40)=0,($D$29*(1+$B$2)^Z11),0)</f>
        <v>0</v>
      </c>
      <c r="AA29" s="185">
        <f>IF(MOD(AA11,Input!$G$40)=0,($D$29*(1+$B$2)^AA11),0)</f>
        <v>0</v>
      </c>
      <c r="AB29" s="185">
        <f>IF(MOD(AB11,Input!$G$40)=0,($D$29*(1+$B$2)^AB11),0)</f>
        <v>0</v>
      </c>
      <c r="AC29" s="185">
        <f>IF(MOD(AC11,Input!$G$40)=0,($D$29*(1+$B$2)^AC11),0)</f>
        <v>1009200.962093331</v>
      </c>
      <c r="AD29" s="183"/>
    </row>
    <row r="30" spans="1:30" ht="14.25">
      <c r="A30" s="184" t="s">
        <v>2</v>
      </c>
      <c r="B30" s="182"/>
      <c r="C30" s="182" t="str">
        <f>IF(Input!$E$8="","",Input!$E$8)</f>
        <v>FCFA</v>
      </c>
      <c r="D30" s="179">
        <f>Input!E41</f>
        <v>0</v>
      </c>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83"/>
    </row>
    <row r="31" spans="1:30" ht="14.25">
      <c r="A31" s="184" t="s">
        <v>0</v>
      </c>
      <c r="B31" s="182"/>
      <c r="C31" s="182" t="str">
        <f>IF(Input!$E$8="","",Input!$E$8)</f>
        <v>FCFA</v>
      </c>
      <c r="D31" s="179">
        <f>Input!E42</f>
        <v>150000</v>
      </c>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83"/>
    </row>
    <row r="32" spans="1:30" ht="14.25">
      <c r="A32" s="184" t="s">
        <v>47</v>
      </c>
      <c r="B32" s="182"/>
      <c r="C32" s="179" t="str">
        <f>IF(Input!$E$8="","",Input!$E$8)</f>
        <v>FCFA</v>
      </c>
      <c r="D32" s="179">
        <f>Input!E43</f>
        <v>90000</v>
      </c>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83"/>
    </row>
    <row r="33" spans="1:30">
      <c r="A33" s="179" t="s">
        <v>58</v>
      </c>
      <c r="B33" s="182"/>
      <c r="C33" s="186" t="str">
        <f>IF(Input!$E$8="","",Input!$E$8)</f>
        <v>FCFA</v>
      </c>
      <c r="D33" s="186">
        <v>0</v>
      </c>
      <c r="E33" s="187">
        <f>IF(E11&lt;='Loan Repayment Solar'!Loan_Years,'Loan Repayment Solar'!Scheduled_Monthly_Payment,0)</f>
        <v>0</v>
      </c>
      <c r="F33" s="187">
        <f>IF(F11&lt;='Loan Repayment Solar'!Loan_Years,'Loan Repayment Solar'!Scheduled_Monthly_Payment,0)</f>
        <v>0</v>
      </c>
      <c r="G33" s="187">
        <f>IF(G11&lt;='Loan Repayment Solar'!Loan_Years,'Loan Repayment Solar'!Scheduled_Monthly_Payment,0)</f>
        <v>0</v>
      </c>
      <c r="H33" s="187">
        <f>IF(H11&lt;='Loan Repayment Solar'!Loan_Years,'Loan Repayment Solar'!Scheduled_Monthly_Payment,0)</f>
        <v>0</v>
      </c>
      <c r="I33" s="187">
        <f>IF(I11&lt;='Loan Repayment Solar'!Loan_Years,'Loan Repayment Solar'!Scheduled_Monthly_Payment,0)</f>
        <v>0</v>
      </c>
      <c r="J33" s="187">
        <f>IF(J11&lt;='Loan Repayment Solar'!Loan_Years,'Loan Repayment Solar'!Scheduled_Monthly_Payment,0)</f>
        <v>0</v>
      </c>
      <c r="K33" s="187">
        <f>IF(K11&lt;='Loan Repayment Solar'!Loan_Years,'Loan Repayment Solar'!Scheduled_Monthly_Payment,0)</f>
        <v>0</v>
      </c>
      <c r="L33" s="187">
        <f>IF(L11&lt;='Loan Repayment Solar'!Loan_Years,'Loan Repayment Solar'!Scheduled_Monthly_Payment,0)</f>
        <v>0</v>
      </c>
      <c r="M33" s="187">
        <f>IF(M11&lt;='Loan Repayment Solar'!Loan_Years,'Loan Repayment Solar'!Scheduled_Monthly_Payment,0)</f>
        <v>0</v>
      </c>
      <c r="N33" s="187">
        <f>IF(N11&lt;='Loan Repayment Solar'!Loan_Years,'Loan Repayment Solar'!Scheduled_Monthly_Payment,0)</f>
        <v>0</v>
      </c>
      <c r="O33" s="187">
        <f>IF(O11&lt;='Loan Repayment Solar'!Loan_Years,'Loan Repayment Solar'!Scheduled_Monthly_Payment,0)</f>
        <v>0</v>
      </c>
      <c r="P33" s="187">
        <f>IF(P11&lt;='Loan Repayment Solar'!Loan_Years,'Loan Repayment Solar'!Scheduled_Monthly_Payment,0)</f>
        <v>0</v>
      </c>
      <c r="Q33" s="187">
        <f>IF(Q11&lt;='Loan Repayment Solar'!Loan_Years,'Loan Repayment Solar'!Scheduled_Monthly_Payment,0)</f>
        <v>0</v>
      </c>
      <c r="R33" s="187">
        <f>IF(R11&lt;='Loan Repayment Solar'!Loan_Years,'Loan Repayment Solar'!Scheduled_Monthly_Payment,0)</f>
        <v>0</v>
      </c>
      <c r="S33" s="187">
        <f>IF(S11&lt;='Loan Repayment Solar'!Loan_Years,'Loan Repayment Solar'!Scheduled_Monthly_Payment,0)</f>
        <v>0</v>
      </c>
      <c r="T33" s="187">
        <f>IF(T11&lt;='Loan Repayment Solar'!Loan_Years,'Loan Repayment Solar'!Scheduled_Monthly_Payment,0)</f>
        <v>0</v>
      </c>
      <c r="U33" s="187">
        <f>IF(U11&lt;='Loan Repayment Solar'!Loan_Years,'Loan Repayment Solar'!Scheduled_Monthly_Payment,0)</f>
        <v>0</v>
      </c>
      <c r="V33" s="187">
        <f>IF(V11&lt;='Loan Repayment Solar'!Loan_Years,'Loan Repayment Solar'!Scheduled_Monthly_Payment,0)</f>
        <v>0</v>
      </c>
      <c r="W33" s="187">
        <f>IF(W11&lt;='Loan Repayment Solar'!Loan_Years,'Loan Repayment Solar'!Scheduled_Monthly_Payment,0)</f>
        <v>0</v>
      </c>
      <c r="X33" s="187">
        <f>IF(X11&lt;='Loan Repayment Solar'!Loan_Years,'Loan Repayment Solar'!Scheduled_Monthly_Payment,0)</f>
        <v>0</v>
      </c>
      <c r="Y33" s="187">
        <f>IF(Y11&lt;='Loan Repayment Solar'!Loan_Years,'Loan Repayment Solar'!Scheduled_Monthly_Payment,0)</f>
        <v>0</v>
      </c>
      <c r="Z33" s="187">
        <f>IF(Z11&lt;='Loan Repayment Solar'!Loan_Years,'Loan Repayment Solar'!Scheduled_Monthly_Payment,0)</f>
        <v>0</v>
      </c>
      <c r="AA33" s="187">
        <f>IF(AA11&lt;='Loan Repayment Solar'!Loan_Years,'Loan Repayment Solar'!Scheduled_Monthly_Payment,0)</f>
        <v>0</v>
      </c>
      <c r="AB33" s="187">
        <f>IF(AB11&lt;='Loan Repayment Solar'!Loan_Years,'Loan Repayment Solar'!Scheduled_Monthly_Payment,0)</f>
        <v>0</v>
      </c>
      <c r="AC33" s="187">
        <f>IF(AC11&lt;='Loan Repayment Solar'!Loan_Years,'Loan Repayment Solar'!Scheduled_Monthly_Payment,0)</f>
        <v>0</v>
      </c>
      <c r="AD33" s="183"/>
    </row>
    <row r="34" spans="1:30">
      <c r="A34" s="179" t="s">
        <v>55</v>
      </c>
      <c r="B34" s="182"/>
      <c r="C34" s="182" t="str">
        <f>IF(Input!$E$8="","",Input!$E$8)</f>
        <v>FCFA</v>
      </c>
      <c r="D34" s="182">
        <v>0</v>
      </c>
      <c r="E34" s="179">
        <f>Input!E46</f>
        <v>0</v>
      </c>
      <c r="F34" s="185">
        <f>E34*(1+(1*$B$5))</f>
        <v>0</v>
      </c>
      <c r="G34" s="185">
        <f t="shared" ref="G34:AC34" si="2">F34*(1+(1*$B$5))</f>
        <v>0</v>
      </c>
      <c r="H34" s="185">
        <f t="shared" si="2"/>
        <v>0</v>
      </c>
      <c r="I34" s="185">
        <f t="shared" si="2"/>
        <v>0</v>
      </c>
      <c r="J34" s="185">
        <f t="shared" si="2"/>
        <v>0</v>
      </c>
      <c r="K34" s="185">
        <f t="shared" si="2"/>
        <v>0</v>
      </c>
      <c r="L34" s="185">
        <f t="shared" si="2"/>
        <v>0</v>
      </c>
      <c r="M34" s="185">
        <f t="shared" si="2"/>
        <v>0</v>
      </c>
      <c r="N34" s="185">
        <f t="shared" si="2"/>
        <v>0</v>
      </c>
      <c r="O34" s="185">
        <f t="shared" si="2"/>
        <v>0</v>
      </c>
      <c r="P34" s="185">
        <f t="shared" si="2"/>
        <v>0</v>
      </c>
      <c r="Q34" s="185">
        <f t="shared" si="2"/>
        <v>0</v>
      </c>
      <c r="R34" s="185">
        <f t="shared" si="2"/>
        <v>0</v>
      </c>
      <c r="S34" s="185">
        <f t="shared" si="2"/>
        <v>0</v>
      </c>
      <c r="T34" s="185">
        <f t="shared" si="2"/>
        <v>0</v>
      </c>
      <c r="U34" s="185">
        <f t="shared" si="2"/>
        <v>0</v>
      </c>
      <c r="V34" s="185">
        <f t="shared" si="2"/>
        <v>0</v>
      </c>
      <c r="W34" s="185">
        <f t="shared" si="2"/>
        <v>0</v>
      </c>
      <c r="X34" s="185">
        <f t="shared" si="2"/>
        <v>0</v>
      </c>
      <c r="Y34" s="185">
        <f t="shared" si="2"/>
        <v>0</v>
      </c>
      <c r="Z34" s="185">
        <f t="shared" si="2"/>
        <v>0</v>
      </c>
      <c r="AA34" s="185">
        <f t="shared" si="2"/>
        <v>0</v>
      </c>
      <c r="AB34" s="185">
        <f t="shared" si="2"/>
        <v>0</v>
      </c>
      <c r="AC34" s="185">
        <f t="shared" si="2"/>
        <v>0</v>
      </c>
      <c r="AD34" s="183"/>
    </row>
    <row r="35" spans="1:30">
      <c r="A35" s="181" t="s">
        <v>10</v>
      </c>
      <c r="B35" s="179"/>
      <c r="C35" s="179" t="str">
        <f>IF(Input!$E$8="","",Input!$E$8)</f>
        <v>FCFA</v>
      </c>
      <c r="D35" s="179">
        <v>0</v>
      </c>
      <c r="E35" s="179">
        <f>SUM(Input!E47:E48)</f>
        <v>30000</v>
      </c>
      <c r="F35" s="185">
        <f t="shared" ref="F35:AC35" si="3">E35*(1+(1*$B$2))</f>
        <v>30900</v>
      </c>
      <c r="G35" s="185">
        <f t="shared" si="3"/>
        <v>31827</v>
      </c>
      <c r="H35" s="185">
        <f t="shared" si="3"/>
        <v>32781.81</v>
      </c>
      <c r="I35" s="185">
        <f t="shared" si="3"/>
        <v>33765.264299999995</v>
      </c>
      <c r="J35" s="185">
        <f t="shared" si="3"/>
        <v>34778.222228999999</v>
      </c>
      <c r="K35" s="185">
        <f t="shared" si="3"/>
        <v>35821.568895869998</v>
      </c>
      <c r="L35" s="185">
        <f t="shared" si="3"/>
        <v>36896.215962746101</v>
      </c>
      <c r="M35" s="185">
        <f t="shared" si="3"/>
        <v>38003.102441628485</v>
      </c>
      <c r="N35" s="185">
        <f t="shared" si="3"/>
        <v>39143.195514877341</v>
      </c>
      <c r="O35" s="185">
        <f t="shared" si="3"/>
        <v>40317.491380323663</v>
      </c>
      <c r="P35" s="185">
        <f t="shared" si="3"/>
        <v>41527.016121733373</v>
      </c>
      <c r="Q35" s="185">
        <f t="shared" si="3"/>
        <v>42772.826605385373</v>
      </c>
      <c r="R35" s="185">
        <f t="shared" si="3"/>
        <v>44056.011403546938</v>
      </c>
      <c r="S35" s="185">
        <f t="shared" si="3"/>
        <v>45377.691745653348</v>
      </c>
      <c r="T35" s="185">
        <f t="shared" si="3"/>
        <v>46739.022498022947</v>
      </c>
      <c r="U35" s="185">
        <f t="shared" si="3"/>
        <v>48141.193172963634</v>
      </c>
      <c r="V35" s="185">
        <f t="shared" si="3"/>
        <v>49585.428968152548</v>
      </c>
      <c r="W35" s="185">
        <f t="shared" si="3"/>
        <v>51072.991837197129</v>
      </c>
      <c r="X35" s="185">
        <f t="shared" si="3"/>
        <v>52605.181592313042</v>
      </c>
      <c r="Y35" s="185">
        <f t="shared" si="3"/>
        <v>54183.337040082435</v>
      </c>
      <c r="Z35" s="185">
        <f t="shared" si="3"/>
        <v>55808.837151284912</v>
      </c>
      <c r="AA35" s="185">
        <f t="shared" si="3"/>
        <v>57483.102265823458</v>
      </c>
      <c r="AB35" s="185">
        <f t="shared" si="3"/>
        <v>59207.595333798163</v>
      </c>
      <c r="AC35" s="185">
        <f t="shared" si="3"/>
        <v>60983.82319381211</v>
      </c>
      <c r="AD35" s="183"/>
    </row>
    <row r="36" spans="1:30">
      <c r="A36" s="182" t="s">
        <v>88</v>
      </c>
      <c r="B36" s="179"/>
      <c r="C36" s="179"/>
      <c r="D36" s="179"/>
      <c r="E36" s="278">
        <f>$B$8*$B$9</f>
        <v>0</v>
      </c>
      <c r="F36" s="278">
        <f t="shared" ref="F36:AC36" si="4">$B$8*$B$9</f>
        <v>0</v>
      </c>
      <c r="G36" s="278">
        <f t="shared" si="4"/>
        <v>0</v>
      </c>
      <c r="H36" s="278">
        <f t="shared" si="4"/>
        <v>0</v>
      </c>
      <c r="I36" s="278">
        <f t="shared" si="4"/>
        <v>0</v>
      </c>
      <c r="J36" s="278">
        <f t="shared" si="4"/>
        <v>0</v>
      </c>
      <c r="K36" s="278">
        <f t="shared" si="4"/>
        <v>0</v>
      </c>
      <c r="L36" s="278">
        <f t="shared" si="4"/>
        <v>0</v>
      </c>
      <c r="M36" s="278">
        <f t="shared" si="4"/>
        <v>0</v>
      </c>
      <c r="N36" s="278">
        <f t="shared" si="4"/>
        <v>0</v>
      </c>
      <c r="O36" s="278">
        <f t="shared" si="4"/>
        <v>0</v>
      </c>
      <c r="P36" s="278">
        <f t="shared" si="4"/>
        <v>0</v>
      </c>
      <c r="Q36" s="278">
        <f t="shared" si="4"/>
        <v>0</v>
      </c>
      <c r="R36" s="278">
        <f t="shared" si="4"/>
        <v>0</v>
      </c>
      <c r="S36" s="278">
        <f t="shared" si="4"/>
        <v>0</v>
      </c>
      <c r="T36" s="278">
        <f t="shared" si="4"/>
        <v>0</v>
      </c>
      <c r="U36" s="278">
        <f t="shared" si="4"/>
        <v>0</v>
      </c>
      <c r="V36" s="278">
        <f t="shared" si="4"/>
        <v>0</v>
      </c>
      <c r="W36" s="278">
        <f t="shared" si="4"/>
        <v>0</v>
      </c>
      <c r="X36" s="278">
        <f t="shared" si="4"/>
        <v>0</v>
      </c>
      <c r="Y36" s="278">
        <f t="shared" si="4"/>
        <v>0</v>
      </c>
      <c r="Z36" s="278">
        <f t="shared" si="4"/>
        <v>0</v>
      </c>
      <c r="AA36" s="278">
        <f t="shared" si="4"/>
        <v>0</v>
      </c>
      <c r="AB36" s="278">
        <f t="shared" si="4"/>
        <v>0</v>
      </c>
      <c r="AC36" s="278">
        <f t="shared" si="4"/>
        <v>0</v>
      </c>
      <c r="AD36" s="183"/>
    </row>
    <row r="37" spans="1:30">
      <c r="A37" s="182"/>
      <c r="B37" s="182"/>
      <c r="C37" s="182"/>
      <c r="D37" s="182"/>
      <c r="E37" s="182"/>
      <c r="F37" s="182"/>
      <c r="G37" s="182"/>
      <c r="H37" s="182"/>
      <c r="I37" s="182"/>
      <c r="J37" s="182"/>
      <c r="K37" s="182"/>
      <c r="L37" s="182"/>
      <c r="M37" s="182"/>
      <c r="N37" s="182"/>
      <c r="O37" s="182"/>
      <c r="P37" s="182"/>
      <c r="Q37" s="182"/>
      <c r="R37" s="182"/>
      <c r="S37" s="182"/>
      <c r="T37" s="182"/>
      <c r="U37" s="182"/>
      <c r="V37" s="182"/>
      <c r="W37" s="182"/>
      <c r="X37" s="182"/>
      <c r="Y37" s="182"/>
      <c r="Z37" s="182"/>
      <c r="AA37" s="182"/>
      <c r="AB37" s="182"/>
      <c r="AC37" s="182"/>
      <c r="AD37" s="183"/>
    </row>
    <row r="38" spans="1:30">
      <c r="A38" s="181" t="s">
        <v>11</v>
      </c>
      <c r="B38" s="179"/>
      <c r="C38" s="179" t="str">
        <f>IF(Input!$E$8="","",Input!$E$8)</f>
        <v>FCFA</v>
      </c>
      <c r="D38" s="179">
        <f>SUM(D24:D32)</f>
        <v>4853620</v>
      </c>
      <c r="E38" s="185">
        <f t="shared" ref="E38:K38" si="5">E34+E35+E36+SUMIF(E24:E33,"&lt;1E+307")</f>
        <v>30000</v>
      </c>
      <c r="F38" s="185">
        <f t="shared" si="5"/>
        <v>30900</v>
      </c>
      <c r="G38" s="185">
        <f t="shared" si="5"/>
        <v>31827</v>
      </c>
      <c r="H38" s="185">
        <f t="shared" si="5"/>
        <v>32781.81</v>
      </c>
      <c r="I38" s="185">
        <f t="shared" si="5"/>
        <v>1091313.0385801748</v>
      </c>
      <c r="J38" s="185">
        <f t="shared" si="5"/>
        <v>34778.222228999999</v>
      </c>
      <c r="K38" s="185">
        <f t="shared" si="5"/>
        <v>1339487.8662462321</v>
      </c>
      <c r="L38" s="185">
        <f t="shared" ref="L38:AC38" si="6">L34+L35+L36+SUMIF(L24:L33,"&lt;1E+307")</f>
        <v>36896.215962746101</v>
      </c>
      <c r="M38" s="185">
        <f t="shared" si="6"/>
        <v>38003.102441628485</v>
      </c>
      <c r="N38" s="185">
        <f t="shared" si="6"/>
        <v>1265130.9125715524</v>
      </c>
      <c r="O38" s="185">
        <f t="shared" si="6"/>
        <v>40317.491380323663</v>
      </c>
      <c r="P38" s="185">
        <f t="shared" si="6"/>
        <v>41527.016121733373</v>
      </c>
      <c r="Q38" s="185">
        <f t="shared" si="6"/>
        <v>42772.826605385373</v>
      </c>
      <c r="R38" s="185">
        <f t="shared" si="6"/>
        <v>1647401.1197499647</v>
      </c>
      <c r="S38" s="185">
        <f t="shared" si="6"/>
        <v>1466633.4675397007</v>
      </c>
      <c r="T38" s="185">
        <f t="shared" si="6"/>
        <v>46739.022498022947</v>
      </c>
      <c r="U38" s="185">
        <f t="shared" si="6"/>
        <v>48141.193172963634</v>
      </c>
      <c r="V38" s="185">
        <f t="shared" si="6"/>
        <v>49585.428968152548</v>
      </c>
      <c r="W38" s="185">
        <f t="shared" si="6"/>
        <v>51072.991837197129</v>
      </c>
      <c r="X38" s="185">
        <f t="shared" si="6"/>
        <v>6470838.187338233</v>
      </c>
      <c r="Y38" s="185">
        <f t="shared" si="6"/>
        <v>2026095.5830521476</v>
      </c>
      <c r="Z38" s="185">
        <f t="shared" si="6"/>
        <v>55808.837151284912</v>
      </c>
      <c r="AA38" s="185">
        <f t="shared" si="6"/>
        <v>57483.102265823458</v>
      </c>
      <c r="AB38" s="185">
        <f t="shared" si="6"/>
        <v>59207.595333798163</v>
      </c>
      <c r="AC38" s="185">
        <f t="shared" si="6"/>
        <v>1971032.7395208685</v>
      </c>
      <c r="AD38" s="183"/>
    </row>
    <row r="39" spans="1:30">
      <c r="A39" s="179"/>
      <c r="B39" s="179"/>
      <c r="C39" s="179"/>
      <c r="D39" s="179"/>
      <c r="E39" s="179"/>
      <c r="F39" s="179"/>
      <c r="G39" s="179"/>
      <c r="H39" s="179"/>
      <c r="I39" s="179"/>
      <c r="J39" s="179"/>
      <c r="K39" s="179"/>
      <c r="L39" s="179"/>
      <c r="M39" s="179"/>
      <c r="N39" s="179"/>
      <c r="O39" s="179"/>
      <c r="P39" s="179"/>
      <c r="Q39" s="179"/>
      <c r="R39" s="179"/>
      <c r="S39" s="179"/>
      <c r="T39" s="179"/>
      <c r="U39" s="179"/>
      <c r="V39" s="179"/>
      <c r="W39" s="179"/>
      <c r="X39" s="179"/>
      <c r="Y39" s="179"/>
      <c r="Z39" s="179"/>
      <c r="AA39" s="179"/>
      <c r="AB39" s="179"/>
      <c r="AC39" s="179"/>
      <c r="AD39" s="183"/>
    </row>
    <row r="40" spans="1:30">
      <c r="A40" s="181"/>
      <c r="B40" s="179"/>
      <c r="C40" s="179"/>
      <c r="D40" s="179"/>
      <c r="E40" s="179"/>
      <c r="F40" s="179"/>
      <c r="G40" s="179"/>
      <c r="H40" s="179"/>
      <c r="I40" s="179"/>
      <c r="J40" s="179"/>
      <c r="K40" s="179"/>
      <c r="L40" s="179"/>
      <c r="M40" s="179"/>
      <c r="N40" s="179"/>
      <c r="O40" s="179"/>
      <c r="P40" s="179"/>
      <c r="Q40" s="179"/>
      <c r="R40" s="179"/>
      <c r="S40" s="179"/>
      <c r="T40" s="179"/>
      <c r="U40" s="179"/>
      <c r="V40" s="179"/>
      <c r="W40" s="179"/>
      <c r="X40" s="179"/>
      <c r="Y40" s="179"/>
      <c r="Z40" s="179"/>
      <c r="AA40" s="179"/>
      <c r="AB40" s="179"/>
      <c r="AC40" s="179"/>
      <c r="AD40" s="183"/>
    </row>
    <row r="41" spans="1:30">
      <c r="A41" s="181" t="s">
        <v>12</v>
      </c>
      <c r="B41" s="179"/>
      <c r="C41" s="185"/>
      <c r="D41" s="185">
        <f>D14-D46</f>
        <v>-4853620</v>
      </c>
      <c r="E41" s="185">
        <f>E14-E46</f>
        <v>-3465142</v>
      </c>
      <c r="F41" s="185">
        <f>F14-F46</f>
        <v>-1935716.2000000002</v>
      </c>
      <c r="G41" s="185">
        <f t="shared" ref="G41:AC41" si="7">G14-G46</f>
        <v>-251184.8200000003</v>
      </c>
      <c r="H41" s="185">
        <f t="shared" si="7"/>
        <v>1604027.5880000005</v>
      </c>
      <c r="I41" s="185">
        <f t="shared" si="7"/>
        <v>2589508.1892198268</v>
      </c>
      <c r="J41" s="185">
        <f t="shared" si="7"/>
        <v>4839202.9707708284</v>
      </c>
      <c r="K41" s="185">
        <f t="shared" si="7"/>
        <v>6012635.4086825987</v>
      </c>
      <c r="L41" s="185">
        <f t="shared" si="7"/>
        <v>8739951.5272936542</v>
      </c>
      <c r="M41" s="185">
        <f t="shared" si="7"/>
        <v>11742581.992883205</v>
      </c>
      <c r="N41" s="185">
        <f t="shared" si="7"/>
        <v>13822148.005145954</v>
      </c>
      <c r="O41" s="185">
        <f t="shared" si="7"/>
        <v>17460997.131083358</v>
      </c>
      <c r="P41" s="185">
        <f t="shared" si="7"/>
        <v>21466553.394011129</v>
      </c>
      <c r="Q41" s="185">
        <f t="shared" si="7"/>
        <v>25875572.174360193</v>
      </c>
      <c r="R41" s="185">
        <f t="shared" si="7"/>
        <v>29125141.822260126</v>
      </c>
      <c r="S41" s="185">
        <f t="shared" si="7"/>
        <v>33045176.199135315</v>
      </c>
      <c r="T41" s="185">
        <f t="shared" si="7"/>
        <v>38923771.805493675</v>
      </c>
      <c r="U41" s="185">
        <f t="shared" si="7"/>
        <v>45393498.70406273</v>
      </c>
      <c r="V41" s="185">
        <f t="shared" si="7"/>
        <v>52513568.176010795</v>
      </c>
      <c r="W41" s="185">
        <f t="shared" si="7"/>
        <v>60349115.57518144</v>
      </c>
      <c r="X41" s="185">
        <f t="shared" si="7"/>
        <v>62553559.817951843</v>
      </c>
      <c r="Y41" s="185">
        <f t="shared" si="7"/>
        <v>70070274.908019185</v>
      </c>
      <c r="Z41" s="185">
        <f t="shared" si="7"/>
        <v>80511557.811299339</v>
      </c>
      <c r="AA41" s="185">
        <f t="shared" si="7"/>
        <v>92000875.623508111</v>
      </c>
      <c r="AB41" s="185">
        <f t="shared" si="7"/>
        <v>104643149.03409636</v>
      </c>
      <c r="AC41" s="185">
        <f t="shared" si="7"/>
        <v>116643745.40108973</v>
      </c>
      <c r="AD41" s="183"/>
    </row>
    <row r="42" spans="1:30">
      <c r="A42" s="181"/>
      <c r="B42" s="179"/>
      <c r="C42" s="179"/>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83"/>
    </row>
    <row r="43" spans="1:30">
      <c r="A43" s="181"/>
      <c r="B43" s="179"/>
      <c r="C43" s="179"/>
      <c r="D43" s="179" t="str">
        <f>IF(D41&gt;0,"Yes","No")</f>
        <v>No</v>
      </c>
      <c r="E43" s="179" t="str">
        <f>IF(E41&gt;0,"Yes","No")</f>
        <v>No</v>
      </c>
      <c r="F43" s="179" t="str">
        <f t="shared" ref="F43:AC43" si="8">IF(F41&gt;0,"Yes","No")</f>
        <v>No</v>
      </c>
      <c r="G43" s="179" t="str">
        <f t="shared" si="8"/>
        <v>No</v>
      </c>
      <c r="H43" s="179" t="str">
        <f t="shared" si="8"/>
        <v>Yes</v>
      </c>
      <c r="I43" s="179" t="str">
        <f t="shared" si="8"/>
        <v>Yes</v>
      </c>
      <c r="J43" s="179" t="str">
        <f t="shared" si="8"/>
        <v>Yes</v>
      </c>
      <c r="K43" s="179" t="str">
        <f t="shared" si="8"/>
        <v>Yes</v>
      </c>
      <c r="L43" s="179" t="str">
        <f t="shared" si="8"/>
        <v>Yes</v>
      </c>
      <c r="M43" s="179" t="str">
        <f t="shared" si="8"/>
        <v>Yes</v>
      </c>
      <c r="N43" s="179" t="str">
        <f t="shared" si="8"/>
        <v>Yes</v>
      </c>
      <c r="O43" s="179" t="str">
        <f t="shared" si="8"/>
        <v>Yes</v>
      </c>
      <c r="P43" s="179" t="str">
        <f t="shared" si="8"/>
        <v>Yes</v>
      </c>
      <c r="Q43" s="179" t="str">
        <f t="shared" si="8"/>
        <v>Yes</v>
      </c>
      <c r="R43" s="179" t="str">
        <f t="shared" si="8"/>
        <v>Yes</v>
      </c>
      <c r="S43" s="179" t="str">
        <f t="shared" si="8"/>
        <v>Yes</v>
      </c>
      <c r="T43" s="179" t="str">
        <f t="shared" si="8"/>
        <v>Yes</v>
      </c>
      <c r="U43" s="179" t="str">
        <f t="shared" si="8"/>
        <v>Yes</v>
      </c>
      <c r="V43" s="179" t="str">
        <f t="shared" si="8"/>
        <v>Yes</v>
      </c>
      <c r="W43" s="179" t="str">
        <f t="shared" si="8"/>
        <v>Yes</v>
      </c>
      <c r="X43" s="179" t="str">
        <f t="shared" si="8"/>
        <v>Yes</v>
      </c>
      <c r="Y43" s="179" t="str">
        <f t="shared" si="8"/>
        <v>Yes</v>
      </c>
      <c r="Z43" s="179" t="str">
        <f t="shared" si="8"/>
        <v>Yes</v>
      </c>
      <c r="AA43" s="179" t="str">
        <f t="shared" si="8"/>
        <v>Yes</v>
      </c>
      <c r="AB43" s="179" t="str">
        <f t="shared" si="8"/>
        <v>Yes</v>
      </c>
      <c r="AC43" s="179" t="str">
        <f t="shared" si="8"/>
        <v>Yes</v>
      </c>
      <c r="AD43" s="183"/>
    </row>
    <row r="44" spans="1:30">
      <c r="A44" s="254" t="s">
        <v>66</v>
      </c>
      <c r="B44" s="258">
        <f>IF(AC41&lt;0,"no payback",COUNTIF(D41:AC41,"&lt;0"))</f>
        <v>4</v>
      </c>
      <c r="C44" s="256" t="s">
        <v>65</v>
      </c>
      <c r="D44" s="179"/>
      <c r="E44" s="185"/>
      <c r="F44" s="185"/>
      <c r="G44" s="185"/>
      <c r="H44" s="185"/>
      <c r="I44" s="185"/>
      <c r="J44" s="185"/>
      <c r="K44" s="185"/>
      <c r="L44" s="185"/>
      <c r="M44" s="185"/>
      <c r="N44" s="185"/>
      <c r="O44" s="185"/>
      <c r="P44" s="185"/>
      <c r="Q44" s="185"/>
      <c r="R44" s="185"/>
      <c r="S44" s="185"/>
      <c r="T44" s="185"/>
      <c r="U44" s="185"/>
      <c r="V44" s="185"/>
      <c r="W44" s="185"/>
      <c r="X44" s="185"/>
      <c r="Y44" s="185"/>
      <c r="Z44" s="185"/>
      <c r="AA44" s="185"/>
      <c r="AB44" s="185"/>
      <c r="AC44" s="185"/>
      <c r="AD44" s="183"/>
    </row>
    <row r="45" spans="1:30">
      <c r="A45" s="188"/>
      <c r="B45" s="185"/>
      <c r="C45" s="179"/>
      <c r="D45" s="179"/>
      <c r="E45" s="185"/>
      <c r="F45" s="185"/>
      <c r="G45" s="185"/>
      <c r="H45" s="185"/>
      <c r="I45" s="185"/>
      <c r="J45" s="185"/>
      <c r="K45" s="185"/>
      <c r="L45" s="185"/>
      <c r="M45" s="185"/>
      <c r="N45" s="185"/>
      <c r="O45" s="185"/>
      <c r="P45" s="185"/>
      <c r="Q45" s="185"/>
      <c r="R45" s="185"/>
      <c r="S45" s="185"/>
      <c r="T45" s="185"/>
      <c r="U45" s="185"/>
      <c r="V45" s="185"/>
      <c r="W45" s="185"/>
      <c r="X45" s="185"/>
      <c r="Y45" s="185"/>
      <c r="Z45" s="185"/>
      <c r="AA45" s="185"/>
      <c r="AB45" s="185"/>
      <c r="AC45" s="185"/>
      <c r="AD45" s="183"/>
    </row>
    <row r="46" spans="1:30">
      <c r="A46" s="254" t="s">
        <v>69</v>
      </c>
      <c r="B46" s="255">
        <f>IF($A$47=TRUE,AC47,NA())</f>
        <v>22859394.770566937</v>
      </c>
      <c r="C46" s="256" t="str">
        <f>IF(Input!$E$8="","",Input!$E$8)</f>
        <v>FCFA</v>
      </c>
      <c r="D46" s="185">
        <f>IF($A$47=TRUE,D47,NA())</f>
        <v>4853620</v>
      </c>
      <c r="E46" s="185">
        <f>IF($A$47=TRUE,E47,NA())</f>
        <v>4883620</v>
      </c>
      <c r="F46" s="185">
        <f t="shared" ref="F46:AC46" si="9">IF($A$47=TRUE,F47,NA())</f>
        <v>4914520</v>
      </c>
      <c r="G46" s="185">
        <f t="shared" si="9"/>
        <v>4946347</v>
      </c>
      <c r="H46" s="185">
        <f t="shared" si="9"/>
        <v>4979128.8099999996</v>
      </c>
      <c r="I46" s="185">
        <f t="shared" si="9"/>
        <v>6070441.8485801741</v>
      </c>
      <c r="J46" s="185">
        <f t="shared" si="9"/>
        <v>6105220.0708091743</v>
      </c>
      <c r="K46" s="185">
        <f t="shared" si="9"/>
        <v>7444707.9370554062</v>
      </c>
      <c r="L46" s="185">
        <f t="shared" si="9"/>
        <v>7481604.1530181523</v>
      </c>
      <c r="M46" s="185">
        <f t="shared" si="9"/>
        <v>7519607.2554597808</v>
      </c>
      <c r="N46" s="185">
        <f t="shared" si="9"/>
        <v>8784738.168031333</v>
      </c>
      <c r="O46" s="185">
        <f t="shared" si="9"/>
        <v>8825055.6594116576</v>
      </c>
      <c r="P46" s="185">
        <f t="shared" si="9"/>
        <v>8866582.6755333915</v>
      </c>
      <c r="Q46" s="185">
        <f t="shared" si="9"/>
        <v>8909355.5021387767</v>
      </c>
      <c r="R46" s="185">
        <f t="shared" si="9"/>
        <v>10556756.621888742</v>
      </c>
      <c r="S46" s="185">
        <f t="shared" si="9"/>
        <v>12023390.089428443</v>
      </c>
      <c r="T46" s="185">
        <f t="shared" si="9"/>
        <v>12070129.111926466</v>
      </c>
      <c r="U46" s="185">
        <f t="shared" si="9"/>
        <v>12118270.30509943</v>
      </c>
      <c r="V46" s="185">
        <f t="shared" si="9"/>
        <v>12167855.734067582</v>
      </c>
      <c r="W46" s="185">
        <f t="shared" si="9"/>
        <v>12218928.72590478</v>
      </c>
      <c r="X46" s="185">
        <f t="shared" si="9"/>
        <v>18689766.913243011</v>
      </c>
      <c r="Y46" s="185">
        <f t="shared" si="9"/>
        <v>20715862.496295158</v>
      </c>
      <c r="Z46" s="185">
        <f t="shared" si="9"/>
        <v>20771671.333446443</v>
      </c>
      <c r="AA46" s="185">
        <f t="shared" si="9"/>
        <v>20829154.435712267</v>
      </c>
      <c r="AB46" s="185">
        <f t="shared" si="9"/>
        <v>20888362.031046066</v>
      </c>
      <c r="AC46" s="185">
        <f t="shared" si="9"/>
        <v>22859394.770566937</v>
      </c>
      <c r="AD46" s="183"/>
    </row>
    <row r="47" spans="1:30">
      <c r="A47" s="181" t="b">
        <v>1</v>
      </c>
      <c r="B47" s="179"/>
      <c r="C47" s="179"/>
      <c r="D47" s="179">
        <f>D38</f>
        <v>4853620</v>
      </c>
      <c r="E47" s="185">
        <f>SUM($D$38:E38)</f>
        <v>4883620</v>
      </c>
      <c r="F47" s="185">
        <f>SUM($D$38:F38)</f>
        <v>4914520</v>
      </c>
      <c r="G47" s="185">
        <f>SUM($D$38:G38)</f>
        <v>4946347</v>
      </c>
      <c r="H47" s="185">
        <f>SUM($D$38:H38)</f>
        <v>4979128.8099999996</v>
      </c>
      <c r="I47" s="185">
        <f>SUM($D$38:I38)</f>
        <v>6070441.8485801741</v>
      </c>
      <c r="J47" s="185">
        <f>SUM($D$38:J38)</f>
        <v>6105220.0708091743</v>
      </c>
      <c r="K47" s="185">
        <f>SUM($D$38:K38)</f>
        <v>7444707.9370554062</v>
      </c>
      <c r="L47" s="185">
        <f>SUM($D$38:L38)</f>
        <v>7481604.1530181523</v>
      </c>
      <c r="M47" s="185">
        <f>SUM($D$38:M38)</f>
        <v>7519607.2554597808</v>
      </c>
      <c r="N47" s="185">
        <f>SUM($D$38:N38)</f>
        <v>8784738.168031333</v>
      </c>
      <c r="O47" s="185">
        <f>SUM($D$38:O38)</f>
        <v>8825055.6594116576</v>
      </c>
      <c r="P47" s="185">
        <f>SUM($D$38:P38)</f>
        <v>8866582.6755333915</v>
      </c>
      <c r="Q47" s="185">
        <f>SUM($D$38:Q38)</f>
        <v>8909355.5021387767</v>
      </c>
      <c r="R47" s="185">
        <f>SUM($D$38:R38)</f>
        <v>10556756.621888742</v>
      </c>
      <c r="S47" s="185">
        <f>SUM($D$38:S38)</f>
        <v>12023390.089428443</v>
      </c>
      <c r="T47" s="185">
        <f>SUM($D$38:T38)</f>
        <v>12070129.111926466</v>
      </c>
      <c r="U47" s="185">
        <f>SUM($D$38:U38)</f>
        <v>12118270.30509943</v>
      </c>
      <c r="V47" s="185">
        <f>SUM($D$38:V38)</f>
        <v>12167855.734067582</v>
      </c>
      <c r="W47" s="185">
        <f>SUM($D$38:W38)</f>
        <v>12218928.72590478</v>
      </c>
      <c r="X47" s="185">
        <f>SUM($D$38:X38)</f>
        <v>18689766.913243011</v>
      </c>
      <c r="Y47" s="185">
        <f>SUM($D$38:Y38)</f>
        <v>20715862.496295158</v>
      </c>
      <c r="Z47" s="185">
        <f>SUM($D$38:Z38)</f>
        <v>20771671.333446443</v>
      </c>
      <c r="AA47" s="185">
        <f>SUM($D$38:AA38)</f>
        <v>20829154.435712267</v>
      </c>
      <c r="AB47" s="185">
        <f>SUM($D$38:AB38)</f>
        <v>20888362.031046066</v>
      </c>
      <c r="AC47" s="185">
        <f>SUM($D$38:AC38)</f>
        <v>22859394.770566937</v>
      </c>
      <c r="AD47" s="183"/>
    </row>
    <row r="48" spans="1:30">
      <c r="A48" s="181" t="s">
        <v>82</v>
      </c>
      <c r="B48" s="179"/>
      <c r="C48" s="179" t="str">
        <f>IF(Input!$E$8="","",Input!$E$8&amp;" /m3")</f>
        <v>FCFA /m3</v>
      </c>
      <c r="D48" s="189">
        <f>D38/($B$9*365)</f>
        <v>189.96555772994128</v>
      </c>
      <c r="E48" s="189">
        <f t="shared" ref="E48:AC48" si="10">E38/($B$9*365)</f>
        <v>1.1741682974559686</v>
      </c>
      <c r="F48" s="189">
        <f t="shared" si="10"/>
        <v>1.2093933463796478</v>
      </c>
      <c r="G48" s="189">
        <f t="shared" si="10"/>
        <v>1.2456751467710372</v>
      </c>
      <c r="H48" s="189">
        <f t="shared" si="10"/>
        <v>1.2830454011741681</v>
      </c>
      <c r="I48" s="189">
        <f t="shared" si="10"/>
        <v>42.712839083372792</v>
      </c>
      <c r="J48" s="189">
        <f t="shared" si="10"/>
        <v>1.3611828661056751</v>
      </c>
      <c r="K48" s="189">
        <f t="shared" si="10"/>
        <v>52.426139579108884</v>
      </c>
      <c r="L48" s="189">
        <f t="shared" si="10"/>
        <v>1.4440789026515108</v>
      </c>
      <c r="M48" s="189">
        <f t="shared" si="10"/>
        <v>1.4874012697310561</v>
      </c>
      <c r="N48" s="189">
        <f t="shared" si="10"/>
        <v>49.515886989101858</v>
      </c>
      <c r="O48" s="189">
        <f t="shared" si="10"/>
        <v>1.5779840070576776</v>
      </c>
      <c r="P48" s="189">
        <f t="shared" si="10"/>
        <v>1.625323527269408</v>
      </c>
      <c r="Q48" s="189">
        <f t="shared" si="10"/>
        <v>1.6740832330874902</v>
      </c>
      <c r="R48" s="189">
        <f t="shared" si="10"/>
        <v>64.477538933462412</v>
      </c>
      <c r="S48" s="189">
        <f t="shared" si="10"/>
        <v>57.402484052434467</v>
      </c>
      <c r="T48" s="189">
        <f t="shared" si="10"/>
        <v>1.8293159490419939</v>
      </c>
      <c r="U48" s="189">
        <f t="shared" si="10"/>
        <v>1.8841954275132538</v>
      </c>
      <c r="V48" s="189">
        <f t="shared" si="10"/>
        <v>1.9407212903386515</v>
      </c>
      <c r="W48" s="189">
        <f t="shared" si="10"/>
        <v>1.9989429290488112</v>
      </c>
      <c r="X48" s="189">
        <f t="shared" si="10"/>
        <v>253.26176858466664</v>
      </c>
      <c r="Y48" s="189">
        <f t="shared" si="10"/>
        <v>79.299240041179942</v>
      </c>
      <c r="Z48" s="189">
        <f t="shared" si="10"/>
        <v>2.1842989100307206</v>
      </c>
      <c r="AA48" s="189">
        <f t="shared" si="10"/>
        <v>2.2498278773316422</v>
      </c>
      <c r="AB48" s="189">
        <f t="shared" si="10"/>
        <v>2.3173227136515915</v>
      </c>
      <c r="AC48" s="189">
        <f t="shared" si="10"/>
        <v>77.1441385331064</v>
      </c>
      <c r="AD48" s="183"/>
    </row>
    <row r="49" spans="1:30">
      <c r="A49" s="181" t="s">
        <v>83</v>
      </c>
      <c r="B49" s="189">
        <f>AVERAGE(D48:AC48)</f>
        <v>34.411252100808269</v>
      </c>
      <c r="C49" s="179" t="str">
        <f>IF(Input!$E$8="","",Input!$E$8&amp;" /m3")</f>
        <v>FCFA /m3</v>
      </c>
      <c r="D49" s="185"/>
      <c r="E49" s="185"/>
      <c r="F49" s="185"/>
      <c r="G49" s="185"/>
      <c r="H49" s="185"/>
      <c r="I49" s="189">
        <f>AVERAGE(D48:I48)</f>
        <v>39.59844650084915</v>
      </c>
      <c r="J49" s="185"/>
      <c r="K49" s="185"/>
      <c r="L49" s="185"/>
      <c r="M49" s="185"/>
      <c r="N49" s="189">
        <f>AVERAGE(D48:N48)</f>
        <v>31.256851691981254</v>
      </c>
      <c r="O49" s="185"/>
      <c r="P49" s="185"/>
      <c r="Q49" s="185"/>
      <c r="R49" s="185"/>
      <c r="S49" s="185"/>
      <c r="T49" s="185"/>
      <c r="U49" s="185"/>
      <c r="V49" s="185"/>
      <c r="W49" s="185"/>
      <c r="X49" s="185"/>
      <c r="Y49" s="185"/>
      <c r="Z49" s="185"/>
      <c r="AA49" s="185"/>
      <c r="AB49" s="185"/>
      <c r="AC49" s="185"/>
      <c r="AD49" s="183"/>
    </row>
    <row r="50" spans="1:30" ht="13.5" thickBot="1">
      <c r="A50" s="181"/>
      <c r="B50" s="179"/>
      <c r="C50" s="189"/>
      <c r="D50" s="189"/>
      <c r="E50" s="179"/>
      <c r="F50" s="179"/>
      <c r="G50" s="179"/>
      <c r="H50" s="179"/>
      <c r="I50" s="179"/>
      <c r="J50" s="179"/>
      <c r="K50" s="179"/>
      <c r="L50" s="179"/>
      <c r="M50" s="179"/>
      <c r="N50" s="179"/>
      <c r="O50" s="179"/>
      <c r="P50" s="179"/>
      <c r="Q50" s="179"/>
      <c r="R50" s="179"/>
      <c r="S50" s="179"/>
      <c r="T50" s="179"/>
      <c r="U50" s="179"/>
      <c r="V50" s="179"/>
      <c r="W50" s="179"/>
      <c r="X50" s="179"/>
      <c r="Y50" s="179"/>
      <c r="Z50" s="179"/>
      <c r="AA50" s="179"/>
      <c r="AB50" s="179"/>
      <c r="AC50" s="179"/>
      <c r="AD50" s="183"/>
    </row>
    <row r="51" spans="1:30" ht="15">
      <c r="A51" s="190" t="s">
        <v>13</v>
      </c>
      <c r="B51" s="548">
        <f>Input!E12</f>
        <v>0.08</v>
      </c>
      <c r="C51" s="191">
        <f>NPV(B51,E41:AC41)+D41</f>
        <v>204545969.42661014</v>
      </c>
      <c r="D51" s="179"/>
      <c r="E51" s="257"/>
      <c r="F51" s="179"/>
      <c r="G51" s="179"/>
      <c r="H51" s="179"/>
      <c r="I51" s="179"/>
      <c r="J51" s="179"/>
      <c r="K51" s="179"/>
      <c r="L51" s="179"/>
      <c r="M51" s="179"/>
      <c r="N51" s="179"/>
      <c r="O51" s="179"/>
      <c r="P51" s="179"/>
      <c r="Q51" s="179"/>
      <c r="R51" s="179"/>
      <c r="S51" s="179"/>
      <c r="T51" s="179"/>
      <c r="U51" s="179"/>
      <c r="V51" s="179"/>
      <c r="W51" s="179"/>
      <c r="X51" s="179"/>
      <c r="Y51" s="179"/>
      <c r="Z51" s="179"/>
      <c r="AA51" s="179"/>
      <c r="AB51" s="179"/>
      <c r="AC51" s="179"/>
      <c r="AD51" s="183"/>
    </row>
    <row r="52" spans="1:30" ht="15.75" thickBot="1">
      <c r="A52" s="190" t="s">
        <v>14</v>
      </c>
      <c r="B52" s="549"/>
      <c r="C52" s="192">
        <f>IRR(D41:AC41)</f>
        <v>0.35738030666921072</v>
      </c>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79"/>
      <c r="AB52" s="179"/>
      <c r="AC52" s="179"/>
      <c r="AD52" s="183"/>
    </row>
    <row r="53" spans="1:30">
      <c r="A53" s="193"/>
      <c r="B53" s="186"/>
      <c r="C53" s="194"/>
      <c r="D53" s="194"/>
      <c r="E53" s="186"/>
      <c r="F53" s="186"/>
      <c r="G53" s="186"/>
      <c r="H53" s="186"/>
      <c r="I53" s="186"/>
      <c r="J53" s="186"/>
      <c r="K53" s="186"/>
      <c r="L53" s="186"/>
      <c r="M53" s="186"/>
      <c r="N53" s="186"/>
      <c r="O53" s="186"/>
      <c r="P53" s="186"/>
      <c r="Q53" s="186"/>
      <c r="R53" s="186"/>
      <c r="S53" s="186"/>
      <c r="T53" s="186"/>
      <c r="U53" s="186"/>
      <c r="V53" s="186"/>
      <c r="W53" s="186"/>
      <c r="X53" s="186"/>
      <c r="Y53" s="186"/>
      <c r="Z53" s="186"/>
      <c r="AA53" s="186"/>
      <c r="AB53" s="186"/>
      <c r="AC53" s="186"/>
      <c r="AD53" s="195"/>
    </row>
    <row r="59" spans="1:30">
      <c r="A59" s="116" t="str">
        <f>Input!D60</f>
        <v>Système d'irrigation alimenté par le réseau électrique</v>
      </c>
      <c r="B59" s="196"/>
      <c r="C59" s="196"/>
      <c r="D59" s="196"/>
      <c r="E59" s="196"/>
      <c r="F59" s="196"/>
      <c r="G59" s="196"/>
      <c r="H59" s="196"/>
      <c r="I59" s="196"/>
      <c r="J59" s="196"/>
      <c r="K59" s="196"/>
      <c r="L59" s="196"/>
      <c r="M59" s="196"/>
      <c r="N59" s="196"/>
      <c r="O59" s="196"/>
      <c r="P59" s="196"/>
      <c r="Q59" s="196"/>
      <c r="R59" s="196"/>
      <c r="S59" s="196"/>
      <c r="T59" s="196"/>
      <c r="U59" s="196"/>
      <c r="V59" s="196"/>
      <c r="W59" s="196"/>
      <c r="X59" s="196"/>
      <c r="Y59" s="196"/>
      <c r="Z59" s="196"/>
      <c r="AA59" s="196"/>
      <c r="AB59" s="196"/>
      <c r="AC59" s="196"/>
      <c r="AD59" s="197"/>
    </row>
    <row r="60" spans="1:30">
      <c r="A60" s="117"/>
      <c r="B60" s="198"/>
      <c r="C60" s="198"/>
      <c r="D60" s="198"/>
      <c r="E60" s="198"/>
      <c r="F60" s="198"/>
      <c r="G60" s="198"/>
      <c r="H60" s="198"/>
      <c r="I60" s="198"/>
      <c r="J60" s="198"/>
      <c r="K60" s="198"/>
      <c r="L60" s="198"/>
      <c r="M60" s="198"/>
      <c r="N60" s="198"/>
      <c r="O60" s="198"/>
      <c r="P60" s="198"/>
      <c r="Q60" s="198"/>
      <c r="R60" s="198"/>
      <c r="S60" s="198"/>
      <c r="T60" s="198"/>
      <c r="U60" s="198"/>
      <c r="V60" s="198"/>
      <c r="W60" s="198"/>
      <c r="X60" s="198"/>
      <c r="Y60" s="198"/>
      <c r="Z60" s="198"/>
      <c r="AA60" s="198"/>
      <c r="AB60" s="198"/>
      <c r="AC60" s="198"/>
      <c r="AD60" s="199"/>
    </row>
    <row r="61" spans="1:30">
      <c r="A61" s="117"/>
      <c r="B61" s="198"/>
      <c r="C61" s="198"/>
      <c r="D61" s="198"/>
      <c r="E61" s="198"/>
      <c r="F61" s="198"/>
      <c r="G61" s="198"/>
      <c r="H61" s="198"/>
      <c r="I61" s="198"/>
      <c r="J61" s="198"/>
      <c r="K61" s="198"/>
      <c r="L61" s="198"/>
      <c r="M61" s="198"/>
      <c r="N61" s="198"/>
      <c r="O61" s="198"/>
      <c r="P61" s="198"/>
      <c r="Q61" s="198"/>
      <c r="R61" s="198"/>
      <c r="S61" s="198"/>
      <c r="T61" s="198"/>
      <c r="U61" s="198"/>
      <c r="V61" s="198"/>
      <c r="W61" s="198"/>
      <c r="X61" s="198"/>
      <c r="Y61" s="198"/>
      <c r="Z61" s="198"/>
      <c r="AA61" s="198"/>
      <c r="AB61" s="198"/>
      <c r="AC61" s="198"/>
      <c r="AD61" s="199"/>
    </row>
    <row r="62" spans="1:30">
      <c r="A62" s="200" t="str">
        <f>Input!C64</f>
        <v>Onduleur (si pompe CC)</v>
      </c>
      <c r="B62" s="198"/>
      <c r="C62" s="198" t="str">
        <f>IF(Input!$E$8="","",Input!$E$8)</f>
        <v>FCFA</v>
      </c>
      <c r="D62" s="198">
        <f>Input!E64</f>
        <v>0</v>
      </c>
      <c r="E62" s="206" t="e">
        <f>IF(MOD(E11,Input!$G$64)=0,($D$62*(1+$B$2)^E11),0)</f>
        <v>#DIV/0!</v>
      </c>
      <c r="F62" s="206" t="e">
        <f>IF(MOD(F11,Input!$G$64)=0,($D$62*(1+$B$2)^F11),0)</f>
        <v>#DIV/0!</v>
      </c>
      <c r="G62" s="206" t="e">
        <f>IF(MOD(G11,Input!$G$64)=0,($D$62*(1+$B$2)^G11),0)</f>
        <v>#DIV/0!</v>
      </c>
      <c r="H62" s="206" t="e">
        <f>IF(MOD(H11,Input!$G$64)=0,($D$62*(1+$B$2)^H11),0)</f>
        <v>#DIV/0!</v>
      </c>
      <c r="I62" s="206" t="e">
        <f>IF(MOD(I11,Input!$G$64)=0,($D$62*(1+$B$2)^I11),0)</f>
        <v>#DIV/0!</v>
      </c>
      <c r="J62" s="206" t="e">
        <f>IF(MOD(J11,Input!$G$64)=0,($D$62*(1+$B$2)^J11),0)</f>
        <v>#DIV/0!</v>
      </c>
      <c r="K62" s="206" t="e">
        <f>IF(MOD(K11,Input!$G$64)=0,($D$62*(1+$B$2)^K11),0)</f>
        <v>#DIV/0!</v>
      </c>
      <c r="L62" s="206" t="e">
        <f>IF(MOD(L11,Input!$G$64)=0,($D$62*(1+$B$2)^L11),0)</f>
        <v>#DIV/0!</v>
      </c>
      <c r="M62" s="206" t="e">
        <f>IF(MOD(M11,Input!$G$64)=0,($D$62*(1+$B$2)^M11),0)</f>
        <v>#DIV/0!</v>
      </c>
      <c r="N62" s="206" t="e">
        <f>IF(MOD(N11,Input!$G$64)=0,($D$62*(1+$B$2)^N11),0)</f>
        <v>#DIV/0!</v>
      </c>
      <c r="O62" s="206" t="e">
        <f>IF(MOD(O11,Input!$G$64)=0,($D$62*(1+$B$2)^O11),0)</f>
        <v>#DIV/0!</v>
      </c>
      <c r="P62" s="206" t="e">
        <f>IF(MOD(P11,Input!$G$64)=0,($D$62*(1+$B$2)^P11),0)</f>
        <v>#DIV/0!</v>
      </c>
      <c r="Q62" s="206" t="e">
        <f>IF(MOD(Q11,Input!$G$64)=0,($D$62*(1+$B$2)^Q11),0)</f>
        <v>#DIV/0!</v>
      </c>
      <c r="R62" s="206" t="e">
        <f>IF(MOD(R11,Input!$G$64)=0,($D$62*(1+$B$2)^R11),0)</f>
        <v>#DIV/0!</v>
      </c>
      <c r="S62" s="206" t="e">
        <f>IF(MOD(S11,Input!$G$64)=0,($D$62*(1+$B$2)^S11),0)</f>
        <v>#DIV/0!</v>
      </c>
      <c r="T62" s="206" t="e">
        <f>IF(MOD(T11,Input!$G$64)=0,($D$62*(1+$B$2)^T11),0)</f>
        <v>#DIV/0!</v>
      </c>
      <c r="U62" s="206" t="e">
        <f>IF(MOD(U11,Input!$G$64)=0,($D$62*(1+$B$2)^U11),0)</f>
        <v>#DIV/0!</v>
      </c>
      <c r="V62" s="206" t="e">
        <f>IF(MOD(V11,Input!$G$64)=0,($D$62*(1+$B$2)^V11),0)</f>
        <v>#DIV/0!</v>
      </c>
      <c r="W62" s="206" t="e">
        <f>IF(MOD(W11,Input!$G$64)=0,($D$62*(1+$B$2)^W11),0)</f>
        <v>#DIV/0!</v>
      </c>
      <c r="X62" s="206" t="e">
        <f>IF(MOD(X11,Input!$G$64)=0,($D$62*(1+$B$2)^X11),0)</f>
        <v>#DIV/0!</v>
      </c>
      <c r="Y62" s="206" t="e">
        <f>IF(MOD(Y11,Input!$G$64)=0,($D$62*(1+$B$2)^Y11),0)</f>
        <v>#DIV/0!</v>
      </c>
      <c r="Z62" s="206" t="e">
        <f>IF(MOD(Z11,Input!$G$64)=0,($D$62*(1+$B$2)^Z11),0)</f>
        <v>#DIV/0!</v>
      </c>
      <c r="AA62" s="206" t="e">
        <f>IF(MOD(AA11,Input!$G$64)=0,($D$62*(1+$B$2)^AA11),0)</f>
        <v>#DIV/0!</v>
      </c>
      <c r="AB62" s="206" t="e">
        <f>IF(MOD(AB11,Input!$G$64)=0,($D$62*(1+$B$2)^AB11),0)</f>
        <v>#DIV/0!</v>
      </c>
      <c r="AC62" s="206" t="e">
        <f>IF(MOD(AC11,Input!$G$64)=0,($D$62*(1+$B$2)^AC11),0)</f>
        <v>#DIV/0!</v>
      </c>
      <c r="AD62" s="199"/>
    </row>
    <row r="63" spans="1:30">
      <c r="A63" s="200" t="str">
        <f>Input!C65</f>
        <v>Unité de commande</v>
      </c>
      <c r="B63" s="198"/>
      <c r="C63" s="198" t="str">
        <f>IF(Input!$E$8="","",Input!$E$8)</f>
        <v>FCFA</v>
      </c>
      <c r="D63" s="198">
        <f>Input!E65</f>
        <v>0</v>
      </c>
      <c r="E63" s="206" t="e">
        <f>IF(MOD(E11,Input!$G$65)=0,($D$63*(1+$B$2)^E11),0)</f>
        <v>#DIV/0!</v>
      </c>
      <c r="F63" s="206" t="e">
        <f>IF(MOD(F11,Input!$G$65)=0,($D$63*(1+$B$2)^F11),0)</f>
        <v>#DIV/0!</v>
      </c>
      <c r="G63" s="206" t="e">
        <f>IF(MOD(G11,Input!$G$65)=0,($D$63*(1+$B$2)^G11),0)</f>
        <v>#DIV/0!</v>
      </c>
      <c r="H63" s="206" t="e">
        <f>IF(MOD(H11,Input!$G$65)=0,($D$63*(1+$B$2)^H11),0)</f>
        <v>#DIV/0!</v>
      </c>
      <c r="I63" s="206" t="e">
        <f>IF(MOD(I11,Input!$G$65)=0,($D$63*(1+$B$2)^I11),0)</f>
        <v>#DIV/0!</v>
      </c>
      <c r="J63" s="206" t="e">
        <f>IF(MOD(J11,Input!$G$65)=0,($D$63*(1+$B$2)^J11),0)</f>
        <v>#DIV/0!</v>
      </c>
      <c r="K63" s="206" t="e">
        <f>IF(MOD(K11,Input!$G$65)=0,($D$63*(1+$B$2)^K11),0)</f>
        <v>#DIV/0!</v>
      </c>
      <c r="L63" s="206" t="e">
        <f>IF(MOD(L11,Input!$G$65)=0,($D$63*(1+$B$2)^L11),0)</f>
        <v>#DIV/0!</v>
      </c>
      <c r="M63" s="206" t="e">
        <f>IF(MOD(M11,Input!$G$65)=0,($D$63*(1+$B$2)^M11),0)</f>
        <v>#DIV/0!</v>
      </c>
      <c r="N63" s="206" t="e">
        <f>IF(MOD(N11,Input!$G$65)=0,($D$63*(1+$B$2)^N11),0)</f>
        <v>#DIV/0!</v>
      </c>
      <c r="O63" s="206" t="e">
        <f>IF(MOD(O11,Input!$G$65)=0,($D$63*(1+$B$2)^O11),0)</f>
        <v>#DIV/0!</v>
      </c>
      <c r="P63" s="206" t="e">
        <f>IF(MOD(P11,Input!$G$65)=0,($D$63*(1+$B$2)^P11),0)</f>
        <v>#DIV/0!</v>
      </c>
      <c r="Q63" s="206" t="e">
        <f>IF(MOD(Q11,Input!$G$65)=0,($D$63*(1+$B$2)^Q11),0)</f>
        <v>#DIV/0!</v>
      </c>
      <c r="R63" s="206" t="e">
        <f>IF(MOD(R11,Input!$G$65)=0,($D$63*(1+$B$2)^R11),0)</f>
        <v>#DIV/0!</v>
      </c>
      <c r="S63" s="206" t="e">
        <f>IF(MOD(S11,Input!$G$65)=0,($D$63*(1+$B$2)^S11),0)</f>
        <v>#DIV/0!</v>
      </c>
      <c r="T63" s="206" t="e">
        <f>IF(MOD(T11,Input!$G$65)=0,($D$63*(1+$B$2)^T11),0)</f>
        <v>#DIV/0!</v>
      </c>
      <c r="U63" s="206" t="e">
        <f>IF(MOD(U11,Input!$G$65)=0,($D$63*(1+$B$2)^U11),0)</f>
        <v>#DIV/0!</v>
      </c>
      <c r="V63" s="206" t="e">
        <f>IF(MOD(V11,Input!$G$65)=0,($D$63*(1+$B$2)^V11),0)</f>
        <v>#DIV/0!</v>
      </c>
      <c r="W63" s="206" t="e">
        <f>IF(MOD(W11,Input!$G$65)=0,($D$63*(1+$B$2)^W11),0)</f>
        <v>#DIV/0!</v>
      </c>
      <c r="X63" s="206" t="e">
        <f>IF(MOD(X11,Input!$G$65)=0,($D$63*(1+$B$2)^X11),0)</f>
        <v>#DIV/0!</v>
      </c>
      <c r="Y63" s="206" t="e">
        <f>IF(MOD(Y11,Input!$G$65)=0,($D$63*(1+$B$2)^Y11),0)</f>
        <v>#DIV/0!</v>
      </c>
      <c r="Z63" s="206" t="e">
        <f>IF(MOD(Z11,Input!$G$65)=0,($D$63*(1+$B$2)^Z11),0)</f>
        <v>#DIV/0!</v>
      </c>
      <c r="AA63" s="206" t="e">
        <f>IF(MOD(AA11,Input!$G$65)=0,($D$63*(1+$B$2)^AA11),0)</f>
        <v>#DIV/0!</v>
      </c>
      <c r="AB63" s="206" t="e">
        <f>IF(MOD(AB11,Input!$G$65)=0,($D$63*(1+$B$2)^AB11),0)</f>
        <v>#DIV/0!</v>
      </c>
      <c r="AC63" s="206" t="e">
        <f>IF(MOD(AC11,Input!$G$65)=0,($D$63*(1+$B$2)^AC11),0)</f>
        <v>#DIV/0!</v>
      </c>
      <c r="AD63" s="199"/>
    </row>
    <row r="64" spans="1:30" ht="14.25">
      <c r="A64" s="201" t="str">
        <f>Input!C66</f>
        <v>Pompe</v>
      </c>
      <c r="B64" s="198"/>
      <c r="C64" s="198" t="str">
        <f>IF(Input!$E$8="","",Input!$E$8)</f>
        <v>FCFA</v>
      </c>
      <c r="D64" s="198">
        <f>Input!E66</f>
        <v>1000000</v>
      </c>
      <c r="E64" s="206">
        <f>IF(MOD(E11,Input!$G$66)=0,($D$64*(1+$B$2)^E11),0)</f>
        <v>0</v>
      </c>
      <c r="F64" s="206">
        <f>IF(MOD(F11,Input!$G$66)=0,($D$64*(1+$B$2)^F11),0)</f>
        <v>0</v>
      </c>
      <c r="G64" s="206">
        <f>IF(MOD(G11,Input!$G$66)=0,($D$64*(1+$B$2)^G11),0)</f>
        <v>0</v>
      </c>
      <c r="H64" s="206">
        <f>IF(MOD(H11,Input!$G$66)=0,($D$64*(1+$B$2)^H11),0)</f>
        <v>0</v>
      </c>
      <c r="I64" s="206">
        <f>IF(MOD(I11,Input!$G$66)=0,($D$64*(1+$B$2)^I11),0)</f>
        <v>1159274.0742999997</v>
      </c>
      <c r="J64" s="206">
        <f>IF(MOD(J11,Input!$G$66)=0,($D$64*(1+$B$2)^J11),0)</f>
        <v>0</v>
      </c>
      <c r="K64" s="206">
        <f>IF(MOD(K11,Input!$G$66)=0,($D$64*(1+$B$2)^K11),0)</f>
        <v>0</v>
      </c>
      <c r="L64" s="206">
        <f>IF(MOD(L11,Input!$G$66)=0,($D$64*(1+$B$2)^L11),0)</f>
        <v>0</v>
      </c>
      <c r="M64" s="206">
        <f>IF(MOD(M11,Input!$G$66)=0,($D$64*(1+$B$2)^M11),0)</f>
        <v>0</v>
      </c>
      <c r="N64" s="206">
        <f>IF(MOD(N11,Input!$G$66)=0,($D$64*(1+$B$2)^N11),0)</f>
        <v>1343916.3793441218</v>
      </c>
      <c r="O64" s="206">
        <f>IF(MOD(O11,Input!$G$66)=0,($D$64*(1+$B$2)^O11),0)</f>
        <v>0</v>
      </c>
      <c r="P64" s="206">
        <f>IF(MOD(P11,Input!$G$66)=0,($D$64*(1+$B$2)^P11),0)</f>
        <v>0</v>
      </c>
      <c r="Q64" s="206">
        <f>IF(MOD(Q11,Input!$G$66)=0,($D$64*(1+$B$2)^Q11),0)</f>
        <v>0</v>
      </c>
      <c r="R64" s="206">
        <f>IF(MOD(R11,Input!$G$66)=0,($D$64*(1+$B$2)^R11),0)</f>
        <v>0</v>
      </c>
      <c r="S64" s="206">
        <f>IF(MOD(S11,Input!$G$66)=0,($D$64*(1+$B$2)^S11),0)</f>
        <v>1557967.4166007645</v>
      </c>
      <c r="T64" s="206">
        <f>IF(MOD(T11,Input!$G$66)=0,($D$64*(1+$B$2)^T11),0)</f>
        <v>0</v>
      </c>
      <c r="U64" s="206">
        <f>IF(MOD(U11,Input!$G$66)=0,($D$64*(1+$B$2)^U11),0)</f>
        <v>0</v>
      </c>
      <c r="V64" s="206">
        <f>IF(MOD(V11,Input!$G$66)=0,($D$64*(1+$B$2)^V11),0)</f>
        <v>0</v>
      </c>
      <c r="W64" s="206">
        <f>IF(MOD(W11,Input!$G$66)=0,($D$64*(1+$B$2)^W11),0)</f>
        <v>0</v>
      </c>
      <c r="X64" s="206">
        <f>IF(MOD(X11,Input!$G$66)=0,($D$64*(1+$B$2)^X11),0)</f>
        <v>1806111.2346694132</v>
      </c>
      <c r="Y64" s="206">
        <f>IF(MOD(Y11,Input!$G$66)=0,($D$64*(1+$B$2)^Y11),0)</f>
        <v>0</v>
      </c>
      <c r="Z64" s="206">
        <f>IF(MOD(Z11,Input!$G$66)=0,($D$64*(1+$B$2)^Z11),0)</f>
        <v>0</v>
      </c>
      <c r="AA64" s="206">
        <f>IF(MOD(AA11,Input!$G$66)=0,($D$64*(1+$B$2)^AA11),0)</f>
        <v>0</v>
      </c>
      <c r="AB64" s="206">
        <f>IF(MOD(AB11,Input!$G$66)=0,($D$64*(1+$B$2)^AB11),0)</f>
        <v>0</v>
      </c>
      <c r="AC64" s="206">
        <f>IF(MOD(AC11,Input!$G$66)=0,($D$64*(1+$B$2)^AC11),0)</f>
        <v>2093777.9296542138</v>
      </c>
      <c r="AD64" s="199"/>
    </row>
    <row r="65" spans="1:30" ht="14.25">
      <c r="A65" s="201" t="s">
        <v>4</v>
      </c>
      <c r="B65" s="198"/>
      <c r="C65" s="198" t="str">
        <f>IF(Input!$E$8="","",Input!$E$8)</f>
        <v>FCFA</v>
      </c>
      <c r="D65" s="198">
        <f>Input!E67</f>
        <v>110000</v>
      </c>
      <c r="E65" s="206">
        <f>IF(MOD(E11,Input!$G$67)=0,($D$65*(1+$B$2)^E11),0)</f>
        <v>0</v>
      </c>
      <c r="F65" s="206">
        <f>IF(MOD(F11,Input!$G$67)=0,($D$65*(1+$B$2)^F11),0)</f>
        <v>0</v>
      </c>
      <c r="G65" s="206">
        <f>IF(MOD(G11,Input!$G$67)=0,($D$65*(1+$B$2)^G11),0)</f>
        <v>0</v>
      </c>
      <c r="H65" s="206">
        <f>IF(MOD(H11,Input!$G$67)=0,($D$65*(1+$B$2)^H11),0)</f>
        <v>0</v>
      </c>
      <c r="I65" s="206">
        <f>IF(MOD(I11,Input!$G$67)=0,($D$65*(1+$B$2)^I11),0)</f>
        <v>127520.14817299998</v>
      </c>
      <c r="J65" s="206">
        <f>IF(MOD(J11,Input!$G$67)=0,($D$65*(1+$B$2)^J11),0)</f>
        <v>0</v>
      </c>
      <c r="K65" s="206">
        <f>IF(MOD(K11,Input!$G$67)=0,($D$65*(1+$B$2)^K11),0)</f>
        <v>0</v>
      </c>
      <c r="L65" s="206">
        <f>IF(MOD(L11,Input!$G$67)=0,($D$65*(1+$B$2)^L11),0)</f>
        <v>0</v>
      </c>
      <c r="M65" s="206">
        <f>IF(MOD(M11,Input!$G$67)=0,($D$65*(1+$B$2)^M11),0)</f>
        <v>0</v>
      </c>
      <c r="N65" s="206">
        <f>IF(MOD(N11,Input!$G$67)=0,($D$65*(1+$B$2)^N11),0)</f>
        <v>147830.8017278534</v>
      </c>
      <c r="O65" s="206">
        <f>IF(MOD(O11,Input!$G$67)=0,($D$65*(1+$B$2)^O11),0)</f>
        <v>0</v>
      </c>
      <c r="P65" s="206">
        <f>IF(MOD(P11,Input!$G$67)=0,($D$65*(1+$B$2)^P11),0)</f>
        <v>0</v>
      </c>
      <c r="Q65" s="206">
        <f>IF(MOD(Q11,Input!$G$67)=0,($D$65*(1+$B$2)^Q11),0)</f>
        <v>0</v>
      </c>
      <c r="R65" s="206">
        <f>IF(MOD(R11,Input!$G$67)=0,($D$65*(1+$B$2)^R11),0)</f>
        <v>0</v>
      </c>
      <c r="S65" s="206">
        <f>IF(MOD(S11,Input!$G$67)=0,($D$65*(1+$B$2)^S11),0)</f>
        <v>171376.41582608409</v>
      </c>
      <c r="T65" s="206">
        <f>IF(MOD(T11,Input!$G$67)=0,($D$65*(1+$B$2)^T11),0)</f>
        <v>0</v>
      </c>
      <c r="U65" s="206">
        <f>IF(MOD(U11,Input!$G$67)=0,($D$65*(1+$B$2)^U11),0)</f>
        <v>0</v>
      </c>
      <c r="V65" s="206">
        <f>IF(MOD(V11,Input!$G$67)=0,($D$65*(1+$B$2)^V11),0)</f>
        <v>0</v>
      </c>
      <c r="W65" s="206">
        <f>IF(MOD(W11,Input!$G$67)=0,($D$65*(1+$B$2)^W11),0)</f>
        <v>0</v>
      </c>
      <c r="X65" s="206">
        <f>IF(MOD(X11,Input!$G$67)=0,($D$65*(1+$B$2)^X11),0)</f>
        <v>198672.23581363546</v>
      </c>
      <c r="Y65" s="206">
        <f>IF(MOD(Y11,Input!$G$67)=0,($D$65*(1+$B$2)^Y11),0)</f>
        <v>0</v>
      </c>
      <c r="Z65" s="206">
        <f>IF(MOD(Z11,Input!$G$67)=0,($D$65*(1+$B$2)^Z11),0)</f>
        <v>0</v>
      </c>
      <c r="AA65" s="206">
        <f>IF(MOD(AA11,Input!$G$67)=0,($D$65*(1+$B$2)^AA11),0)</f>
        <v>0</v>
      </c>
      <c r="AB65" s="206">
        <f>IF(MOD(AB11,Input!$G$67)=0,($D$65*(1+$B$2)^AB11),0)</f>
        <v>0</v>
      </c>
      <c r="AC65" s="206">
        <f>IF(MOD(AC11,Input!$G$67)=0,($D$65*(1+$B$2)^AC11),0)</f>
        <v>230315.57226196353</v>
      </c>
      <c r="AD65" s="199"/>
    </row>
    <row r="66" spans="1:30" ht="14.25">
      <c r="A66" s="201" t="str">
        <f>Input!C68</f>
        <v>reservoir  d’eau</v>
      </c>
      <c r="B66" s="198"/>
      <c r="C66" s="198" t="str">
        <f>IF(Input!$E$8="","",Input!$E$8)</f>
        <v>FCFA</v>
      </c>
      <c r="D66" s="198">
        <f>Input!E68</f>
        <v>331370</v>
      </c>
      <c r="E66" s="206">
        <f>IF(MOD(E11,Input!$G$68)=0,($D$66*(1+$B$2)^E11),0)</f>
        <v>0</v>
      </c>
      <c r="F66" s="206">
        <f>IF(MOD(F11,Input!$G$68)=0,($D$66*(1+$B$2)^F11),0)</f>
        <v>0</v>
      </c>
      <c r="G66" s="206">
        <f>IF(MOD(G11,Input!$G$68)=0,($D$66*(1+$B$2)^G11),0)</f>
        <v>0</v>
      </c>
      <c r="H66" s="206">
        <f>IF(MOD(H11,Input!$G$68)=0,($D$66*(1+$B$2)^H11),0)</f>
        <v>0</v>
      </c>
      <c r="I66" s="206">
        <f>IF(MOD(I11,Input!$G$68)=0,($D$66*(1+$B$2)^I11),0)</f>
        <v>0</v>
      </c>
      <c r="J66" s="206">
        <f>IF(MOD(J11,Input!$G$68)=0,($D$66*(1+$B$2)^J11),0)</f>
        <v>0</v>
      </c>
      <c r="K66" s="206">
        <f>IF(MOD(K11,Input!$G$68)=0,($D$66*(1+$B$2)^K11),0)</f>
        <v>0</v>
      </c>
      <c r="L66" s="206">
        <f>IF(MOD(L11,Input!$G$68)=0,($D$66*(1+$B$2)^L11),0)</f>
        <v>0</v>
      </c>
      <c r="M66" s="206">
        <f>IF(MOD(M11,Input!$G$68)=0,($D$66*(1+$B$2)^M11),0)</f>
        <v>0</v>
      </c>
      <c r="N66" s="206">
        <f>IF(MOD(N11,Input!$G$68)=0,($D$66*(1+$B$2)^N11),0)</f>
        <v>0</v>
      </c>
      <c r="O66" s="206">
        <f>IF(MOD(O11,Input!$G$68)=0,($D$66*(1+$B$2)^O11),0)</f>
        <v>0</v>
      </c>
      <c r="P66" s="206">
        <f>IF(MOD(P11,Input!$G$68)=0,($D$66*(1+$B$2)^P11),0)</f>
        <v>0</v>
      </c>
      <c r="Q66" s="206">
        <f>IF(MOD(Q11,Input!$G$68)=0,($D$66*(1+$B$2)^Q11),0)</f>
        <v>0</v>
      </c>
      <c r="R66" s="206">
        <f>IF(MOD(R11,Input!$G$68)=0,($D$66*(1+$B$2)^R11),0)</f>
        <v>0</v>
      </c>
      <c r="S66" s="206">
        <f>IF(MOD(S11,Input!$G$68)=0,($D$66*(1+$B$2)^S11),0)</f>
        <v>0</v>
      </c>
      <c r="T66" s="206">
        <f>IF(MOD(T11,Input!$G$68)=0,($D$66*(1+$B$2)^T11),0)</f>
        <v>0</v>
      </c>
      <c r="U66" s="206">
        <f>IF(MOD(U11,Input!$G$68)=0,($D$66*(1+$B$2)^U11),0)</f>
        <v>0</v>
      </c>
      <c r="V66" s="206">
        <f>IF(MOD(V11,Input!$G$68)=0,($D$66*(1+$B$2)^V11),0)</f>
        <v>0</v>
      </c>
      <c r="W66" s="206">
        <f>IF(MOD(W11,Input!$G$68)=0,($D$66*(1+$B$2)^W11),0)</f>
        <v>0</v>
      </c>
      <c r="X66" s="206">
        <f>IF(MOD(X11,Input!$G$68)=0,($D$66*(1+$B$2)^X11),0)</f>
        <v>598491.07983240345</v>
      </c>
      <c r="Y66" s="206">
        <f>IF(MOD(Y11,Input!$G$68)=0,($D$66*(1+$B$2)^Y11),0)</f>
        <v>0</v>
      </c>
      <c r="Z66" s="206">
        <f>IF(MOD(Z11,Input!$G$68)=0,($D$66*(1+$B$2)^Z11),0)</f>
        <v>0</v>
      </c>
      <c r="AA66" s="206">
        <f>IF(MOD(AA11,Input!$G$68)=0,($D$66*(1+$B$2)^AA11),0)</f>
        <v>0</v>
      </c>
      <c r="AB66" s="206">
        <f>IF(MOD(AB11,Input!$G$68)=0,($D$66*(1+$B$2)^AB11),0)</f>
        <v>0</v>
      </c>
      <c r="AC66" s="206">
        <f>IF(MOD(AC11,Input!$G$68)=0,($D$66*(1+$B$2)^AC11),0)</f>
        <v>0</v>
      </c>
      <c r="AD66" s="199"/>
    </row>
    <row r="67" spans="1:30" ht="14.25">
      <c r="A67" s="202" t="s">
        <v>3</v>
      </c>
      <c r="B67" s="198"/>
      <c r="C67" s="198" t="str">
        <f>IF(Input!$E$8="","",Input!$E$8)</f>
        <v>FCFA</v>
      </c>
      <c r="D67" s="198">
        <f>Input!E69</f>
        <v>482000</v>
      </c>
      <c r="E67" s="206">
        <f>IF(MOD(E11,Input!$G$69)=0,($D$67*(1+$B$2)^E11),0)</f>
        <v>0</v>
      </c>
      <c r="F67" s="206">
        <f>IF(MOD(F11,Input!$G$69)=0,($D$67*(1+$B$2)^F11),0)</f>
        <v>0</v>
      </c>
      <c r="G67" s="206">
        <f>IF(MOD(G11,Input!$G$69)=0,($D$67*(1+$B$2)^G11),0)</f>
        <v>0</v>
      </c>
      <c r="H67" s="206">
        <f>IF(MOD(H11,Input!$G$69)=0,($D$67*(1+$B$2)^H11),0)</f>
        <v>0</v>
      </c>
      <c r="I67" s="206">
        <f>IF(MOD(I11,Input!$G$69)=0,($D$67*(1+$B$2)^I11),0)</f>
        <v>558770.1038125999</v>
      </c>
      <c r="J67" s="206">
        <f>IF(MOD(J11,Input!$G$69)=0,($D$67*(1+$B$2)^J11),0)</f>
        <v>0</v>
      </c>
      <c r="K67" s="206">
        <f>IF(MOD(K11,Input!$G$69)=0,($D$67*(1+$B$2)^K11),0)</f>
        <v>0</v>
      </c>
      <c r="L67" s="206">
        <f>IF(MOD(L11,Input!$G$69)=0,($D$67*(1+$B$2)^L11),0)</f>
        <v>0</v>
      </c>
      <c r="M67" s="206">
        <f>IF(MOD(M11,Input!$G$69)=0,($D$67*(1+$B$2)^M11),0)</f>
        <v>0</v>
      </c>
      <c r="N67" s="206">
        <f>IF(MOD(N11,Input!$G$69)=0,($D$67*(1+$B$2)^N11),0)</f>
        <v>647767.69484386675</v>
      </c>
      <c r="O67" s="206">
        <f>IF(MOD(O11,Input!$G$69)=0,($D$67*(1+$B$2)^O11),0)</f>
        <v>0</v>
      </c>
      <c r="P67" s="206">
        <f>IF(MOD(P11,Input!$G$69)=0,($D$67*(1+$B$2)^P11),0)</f>
        <v>0</v>
      </c>
      <c r="Q67" s="206">
        <f>IF(MOD(Q11,Input!$G$69)=0,($D$67*(1+$B$2)^Q11),0)</f>
        <v>0</v>
      </c>
      <c r="R67" s="206">
        <f>IF(MOD(R11,Input!$G$69)=0,($D$67*(1+$B$2)^R11),0)</f>
        <v>0</v>
      </c>
      <c r="S67" s="206">
        <f>IF(MOD(S11,Input!$G$69)=0,($D$67*(1+$B$2)^S11),0)</f>
        <v>750940.2948015685</v>
      </c>
      <c r="T67" s="206">
        <f>IF(MOD(T11,Input!$G$69)=0,($D$67*(1+$B$2)^T11),0)</f>
        <v>0</v>
      </c>
      <c r="U67" s="206">
        <f>IF(MOD(U11,Input!$G$69)=0,($D$67*(1+$B$2)^U11),0)</f>
        <v>0</v>
      </c>
      <c r="V67" s="206">
        <f>IF(MOD(V11,Input!$G$69)=0,($D$67*(1+$B$2)^V11),0)</f>
        <v>0</v>
      </c>
      <c r="W67" s="206">
        <f>IF(MOD(W11,Input!$G$69)=0,($D$67*(1+$B$2)^W11),0)</f>
        <v>0</v>
      </c>
      <c r="X67" s="206">
        <f>IF(MOD(X11,Input!$G$69)=0,($D$67*(1+$B$2)^X11),0)</f>
        <v>870545.61511065718</v>
      </c>
      <c r="Y67" s="206">
        <f>IF(MOD(Y11,Input!$G$69)=0,($D$67*(1+$B$2)^Y11),0)</f>
        <v>0</v>
      </c>
      <c r="Z67" s="206">
        <f>IF(MOD(Z11,Input!$G$69)=0,($D$67*(1+$B$2)^Z11),0)</f>
        <v>0</v>
      </c>
      <c r="AA67" s="206">
        <f>IF(MOD(AA11,Input!$G$69)=0,($D$67*(1+$B$2)^AA11),0)</f>
        <v>0</v>
      </c>
      <c r="AB67" s="206">
        <f>IF(MOD(AB11,Input!$G$69)=0,($D$67*(1+$B$2)^AB11),0)</f>
        <v>0</v>
      </c>
      <c r="AC67" s="206">
        <f>IF(MOD(AC11,Input!$G$69)=0,($D$67*(1+$B$2)^AC11),0)</f>
        <v>1009200.962093331</v>
      </c>
      <c r="AD67" s="199"/>
    </row>
    <row r="68" spans="1:30" ht="14.25">
      <c r="A68" s="202" t="s">
        <v>2</v>
      </c>
      <c r="B68" s="198"/>
      <c r="C68" s="198" t="str">
        <f>IF(Input!$E$8="","",Input!$E$8)</f>
        <v>FCFA</v>
      </c>
      <c r="D68" s="198">
        <f>Input!E70</f>
        <v>0</v>
      </c>
      <c r="E68" s="198"/>
      <c r="F68" s="198"/>
      <c r="G68" s="198"/>
      <c r="H68" s="198"/>
      <c r="I68" s="198"/>
      <c r="J68" s="198"/>
      <c r="K68" s="198"/>
      <c r="L68" s="198"/>
      <c r="M68" s="198"/>
      <c r="N68" s="198"/>
      <c r="O68" s="198"/>
      <c r="P68" s="198"/>
      <c r="Q68" s="198"/>
      <c r="R68" s="198"/>
      <c r="S68" s="198"/>
      <c r="T68" s="198"/>
      <c r="U68" s="198"/>
      <c r="V68" s="198"/>
      <c r="W68" s="198"/>
      <c r="X68" s="198"/>
      <c r="Y68" s="198"/>
      <c r="Z68" s="198"/>
      <c r="AA68" s="198"/>
      <c r="AB68" s="198"/>
      <c r="AC68" s="198"/>
      <c r="AD68" s="199"/>
    </row>
    <row r="69" spans="1:30" ht="14.25">
      <c r="A69" s="202" t="s">
        <v>0</v>
      </c>
      <c r="B69" s="198"/>
      <c r="C69" s="198" t="str">
        <f>IF(Input!$E$8="","",Input!$E$8)</f>
        <v>FCFA</v>
      </c>
      <c r="D69" s="198">
        <f>Input!E71</f>
        <v>100000</v>
      </c>
      <c r="E69" s="198"/>
      <c r="F69" s="198"/>
      <c r="G69" s="198"/>
      <c r="H69" s="198"/>
      <c r="I69" s="198"/>
      <c r="J69" s="198"/>
      <c r="K69" s="198"/>
      <c r="L69" s="198"/>
      <c r="M69" s="198"/>
      <c r="N69" s="198"/>
      <c r="O69" s="198"/>
      <c r="P69" s="198"/>
      <c r="Q69" s="198"/>
      <c r="R69" s="198"/>
      <c r="S69" s="198"/>
      <c r="T69" s="198"/>
      <c r="U69" s="198"/>
      <c r="V69" s="198"/>
      <c r="W69" s="198"/>
      <c r="X69" s="198"/>
      <c r="Y69" s="198"/>
      <c r="Z69" s="198"/>
      <c r="AA69" s="198"/>
      <c r="AB69" s="198"/>
      <c r="AC69" s="198"/>
      <c r="AD69" s="199"/>
    </row>
    <row r="70" spans="1:30" ht="14.25">
      <c r="A70" s="202" t="s">
        <v>47</v>
      </c>
      <c r="B70" s="198"/>
      <c r="C70" s="198" t="str">
        <f>IF(Input!$E$8="","",Input!$E$8)</f>
        <v>FCFA</v>
      </c>
      <c r="D70" s="198">
        <f>Input!E72</f>
        <v>35000</v>
      </c>
      <c r="E70" s="198"/>
      <c r="F70" s="198"/>
      <c r="G70" s="198"/>
      <c r="H70" s="198"/>
      <c r="I70" s="198"/>
      <c r="J70" s="198"/>
      <c r="K70" s="198"/>
      <c r="L70" s="198"/>
      <c r="M70" s="198"/>
      <c r="N70" s="198"/>
      <c r="O70" s="198"/>
      <c r="P70" s="198"/>
      <c r="Q70" s="198"/>
      <c r="R70" s="198"/>
      <c r="S70" s="198"/>
      <c r="T70" s="198"/>
      <c r="U70" s="198"/>
      <c r="V70" s="198"/>
      <c r="W70" s="198"/>
      <c r="X70" s="198"/>
      <c r="Y70" s="198"/>
      <c r="Z70" s="198"/>
      <c r="AA70" s="198"/>
      <c r="AB70" s="198"/>
      <c r="AC70" s="198"/>
      <c r="AD70" s="199"/>
    </row>
    <row r="71" spans="1:30">
      <c r="A71" s="203" t="s">
        <v>59</v>
      </c>
      <c r="B71" s="198"/>
      <c r="C71" s="204" t="str">
        <f>IF(Input!$E$8="","",Input!$E$8)</f>
        <v>FCFA</v>
      </c>
      <c r="D71" s="204">
        <v>0</v>
      </c>
      <c r="E71" s="205">
        <f>IF(E11&lt;='Loan Repayment Grid'!Loan_Years,'Loan Repayment Grid'!Scheduled_Monthly_Payment,0)</f>
        <v>0</v>
      </c>
      <c r="F71" s="205">
        <f>IF(F11&lt;='Loan Repayment Grid'!Loan_Years,'Loan Repayment Grid'!Scheduled_Monthly_Payment,0)</f>
        <v>0</v>
      </c>
      <c r="G71" s="205">
        <f>IF(G11&lt;='Loan Repayment Grid'!Loan_Years,'Loan Repayment Grid'!Scheduled_Monthly_Payment,0)</f>
        <v>0</v>
      </c>
      <c r="H71" s="205">
        <f>IF(H11&lt;='Loan Repayment Grid'!Loan_Years,'Loan Repayment Grid'!Scheduled_Monthly_Payment,0)</f>
        <v>0</v>
      </c>
      <c r="I71" s="205">
        <f>IF(I11&lt;='Loan Repayment Grid'!Loan_Years,'Loan Repayment Grid'!Scheduled_Monthly_Payment,0)</f>
        <v>0</v>
      </c>
      <c r="J71" s="205">
        <f>IF(J11&lt;='Loan Repayment Grid'!Loan_Years,'Loan Repayment Grid'!Scheduled_Monthly_Payment,0)</f>
        <v>0</v>
      </c>
      <c r="K71" s="205">
        <f>IF(K11&lt;='Loan Repayment Grid'!Loan_Years,'Loan Repayment Grid'!Scheduled_Monthly_Payment,0)</f>
        <v>0</v>
      </c>
      <c r="L71" s="205">
        <f>IF(L11&lt;='Loan Repayment Grid'!Loan_Years,'Loan Repayment Grid'!Scheduled_Monthly_Payment,0)</f>
        <v>0</v>
      </c>
      <c r="M71" s="205">
        <f>IF(M11&lt;='Loan Repayment Grid'!Loan_Years,'Loan Repayment Grid'!Scheduled_Monthly_Payment,0)</f>
        <v>0</v>
      </c>
      <c r="N71" s="205">
        <f>IF(N11&lt;='Loan Repayment Grid'!Loan_Years,'Loan Repayment Grid'!Scheduled_Monthly_Payment,0)</f>
        <v>0</v>
      </c>
      <c r="O71" s="205">
        <f>IF(O11&lt;='Loan Repayment Grid'!Loan_Years,'Loan Repayment Grid'!Scheduled_Monthly_Payment,0)</f>
        <v>0</v>
      </c>
      <c r="P71" s="205">
        <f>IF(P11&lt;='Loan Repayment Grid'!Loan_Years,'Loan Repayment Grid'!Scheduled_Monthly_Payment,0)</f>
        <v>0</v>
      </c>
      <c r="Q71" s="205">
        <f>IF(Q11&lt;='Loan Repayment Grid'!Loan_Years,'Loan Repayment Grid'!Scheduled_Monthly_Payment,0)</f>
        <v>0</v>
      </c>
      <c r="R71" s="205">
        <f>IF(R11&lt;='Loan Repayment Grid'!Loan_Years,'Loan Repayment Grid'!Scheduled_Monthly_Payment,0)</f>
        <v>0</v>
      </c>
      <c r="S71" s="205">
        <f>IF(S11&lt;='Loan Repayment Grid'!Loan_Years,'Loan Repayment Grid'!Scheduled_Monthly_Payment,0)</f>
        <v>0</v>
      </c>
      <c r="T71" s="205">
        <f>IF(T11&lt;='Loan Repayment Grid'!Loan_Years,'Loan Repayment Grid'!Scheduled_Monthly_Payment,0)</f>
        <v>0</v>
      </c>
      <c r="U71" s="205">
        <f>IF(U11&lt;='Loan Repayment Grid'!Loan_Years,'Loan Repayment Grid'!Scheduled_Monthly_Payment,0)</f>
        <v>0</v>
      </c>
      <c r="V71" s="205">
        <f>IF(V11&lt;='Loan Repayment Grid'!Loan_Years,'Loan Repayment Grid'!Scheduled_Monthly_Payment,0)</f>
        <v>0</v>
      </c>
      <c r="W71" s="205">
        <f>IF(W11&lt;='Loan Repayment Grid'!Loan_Years,'Loan Repayment Grid'!Scheduled_Monthly_Payment,0)</f>
        <v>0</v>
      </c>
      <c r="X71" s="205">
        <f>IF(X11&lt;='Loan Repayment Grid'!Loan_Years,'Loan Repayment Grid'!Scheduled_Monthly_Payment,0)</f>
        <v>0</v>
      </c>
      <c r="Y71" s="205">
        <f>IF(Y11&lt;='Loan Repayment Grid'!Loan_Years,'Loan Repayment Grid'!Scheduled_Monthly_Payment,0)</f>
        <v>0</v>
      </c>
      <c r="Z71" s="205">
        <f>IF(Z11&lt;='Loan Repayment Grid'!Loan_Years,'Loan Repayment Grid'!Scheduled_Monthly_Payment,0)</f>
        <v>0</v>
      </c>
      <c r="AA71" s="205">
        <f>IF(AA11&lt;='Loan Repayment Grid'!Loan_Years,'Loan Repayment Grid'!Scheduled_Monthly_Payment,0)</f>
        <v>0</v>
      </c>
      <c r="AB71" s="205">
        <f>IF(AB11&lt;='Loan Repayment Grid'!Loan_Years,'Loan Repayment Grid'!Scheduled_Monthly_Payment,0)</f>
        <v>0</v>
      </c>
      <c r="AC71" s="205">
        <f>IF(AC11&lt;='Loan Repayment Grid'!Loan_Years,'Loan Repayment Grid'!Scheduled_Monthly_Payment,0)</f>
        <v>0</v>
      </c>
      <c r="AD71" s="199"/>
    </row>
    <row r="72" spans="1:30">
      <c r="A72" s="203" t="s">
        <v>68</v>
      </c>
      <c r="B72" s="198"/>
      <c r="C72" s="198" t="str">
        <f>IF(Input!$E$8="","",Input!$E$8)</f>
        <v>FCFA</v>
      </c>
      <c r="D72" s="198">
        <v>0</v>
      </c>
      <c r="E72" s="206">
        <f>Input!E77</f>
        <v>189383.56164383559</v>
      </c>
      <c r="F72" s="206">
        <f>E72*(1+(1*$B$6))</f>
        <v>189383.56164383559</v>
      </c>
      <c r="G72" s="206">
        <f>F72*(1+(1*$B$6))</f>
        <v>189383.56164383559</v>
      </c>
      <c r="H72" s="206">
        <f t="shared" ref="H72:AC72" si="11">G72*(1+(1*$B$6))</f>
        <v>189383.56164383559</v>
      </c>
      <c r="I72" s="206">
        <f t="shared" si="11"/>
        <v>189383.56164383559</v>
      </c>
      <c r="J72" s="206">
        <f t="shared" si="11"/>
        <v>189383.56164383559</v>
      </c>
      <c r="K72" s="206">
        <f t="shared" si="11"/>
        <v>189383.56164383559</v>
      </c>
      <c r="L72" s="206">
        <f t="shared" si="11"/>
        <v>189383.56164383559</v>
      </c>
      <c r="M72" s="206">
        <f t="shared" si="11"/>
        <v>189383.56164383559</v>
      </c>
      <c r="N72" s="206">
        <f t="shared" si="11"/>
        <v>189383.56164383559</v>
      </c>
      <c r="O72" s="206">
        <f t="shared" si="11"/>
        <v>189383.56164383559</v>
      </c>
      <c r="P72" s="206">
        <f t="shared" si="11"/>
        <v>189383.56164383559</v>
      </c>
      <c r="Q72" s="206">
        <f t="shared" si="11"/>
        <v>189383.56164383559</v>
      </c>
      <c r="R72" s="206">
        <f t="shared" si="11"/>
        <v>189383.56164383559</v>
      </c>
      <c r="S72" s="206">
        <f t="shared" si="11"/>
        <v>189383.56164383559</v>
      </c>
      <c r="T72" s="206">
        <f t="shared" si="11"/>
        <v>189383.56164383559</v>
      </c>
      <c r="U72" s="206">
        <f t="shared" si="11"/>
        <v>189383.56164383559</v>
      </c>
      <c r="V72" s="206">
        <f t="shared" si="11"/>
        <v>189383.56164383559</v>
      </c>
      <c r="W72" s="206">
        <f t="shared" si="11"/>
        <v>189383.56164383559</v>
      </c>
      <c r="X72" s="206">
        <f t="shared" si="11"/>
        <v>189383.56164383559</v>
      </c>
      <c r="Y72" s="206">
        <f t="shared" si="11"/>
        <v>189383.56164383559</v>
      </c>
      <c r="Z72" s="206">
        <f t="shared" si="11"/>
        <v>189383.56164383559</v>
      </c>
      <c r="AA72" s="206">
        <f t="shared" si="11"/>
        <v>189383.56164383559</v>
      </c>
      <c r="AB72" s="206">
        <f t="shared" si="11"/>
        <v>189383.56164383559</v>
      </c>
      <c r="AC72" s="206">
        <f t="shared" si="11"/>
        <v>189383.56164383559</v>
      </c>
      <c r="AD72" s="199"/>
    </row>
    <row r="73" spans="1:30">
      <c r="A73" s="200" t="s">
        <v>10</v>
      </c>
      <c r="B73" s="198"/>
      <c r="C73" s="198" t="str">
        <f>IF(Input!$E$8="","",Input!$E$8)</f>
        <v>FCFA</v>
      </c>
      <c r="D73" s="198">
        <v>0</v>
      </c>
      <c r="E73" s="207">
        <f>SUM(Input!E78:E79)</f>
        <v>35000</v>
      </c>
      <c r="F73" s="206">
        <f t="shared" ref="F73:AC73" si="12">E73*(1+(1*$B$2))</f>
        <v>36050</v>
      </c>
      <c r="G73" s="206">
        <f t="shared" si="12"/>
        <v>37131.5</v>
      </c>
      <c r="H73" s="206">
        <f t="shared" si="12"/>
        <v>38245.445</v>
      </c>
      <c r="I73" s="206">
        <f t="shared" si="12"/>
        <v>39392.808349999999</v>
      </c>
      <c r="J73" s="206">
        <f t="shared" si="12"/>
        <v>40574.5926005</v>
      </c>
      <c r="K73" s="206">
        <f t="shared" si="12"/>
        <v>41791.830378514998</v>
      </c>
      <c r="L73" s="206">
        <f t="shared" si="12"/>
        <v>43045.585289870447</v>
      </c>
      <c r="M73" s="206">
        <f t="shared" si="12"/>
        <v>44336.952848566565</v>
      </c>
      <c r="N73" s="206">
        <f t="shared" si="12"/>
        <v>45667.061434023562</v>
      </c>
      <c r="O73" s="206">
        <f t="shared" si="12"/>
        <v>47037.07327704427</v>
      </c>
      <c r="P73" s="206">
        <f t="shared" si="12"/>
        <v>48448.185475355596</v>
      </c>
      <c r="Q73" s="206">
        <f t="shared" si="12"/>
        <v>49901.631039616266</v>
      </c>
      <c r="R73" s="206">
        <f t="shared" si="12"/>
        <v>51398.679970804755</v>
      </c>
      <c r="S73" s="206">
        <f t="shared" si="12"/>
        <v>52940.6403699289</v>
      </c>
      <c r="T73" s="206">
        <f t="shared" si="12"/>
        <v>54528.859581026765</v>
      </c>
      <c r="U73" s="206">
        <f t="shared" si="12"/>
        <v>56164.72536845757</v>
      </c>
      <c r="V73" s="206">
        <f t="shared" si="12"/>
        <v>57849.667129511297</v>
      </c>
      <c r="W73" s="206">
        <f t="shared" si="12"/>
        <v>59585.157143396638</v>
      </c>
      <c r="X73" s="206">
        <f t="shared" si="12"/>
        <v>61372.711857698538</v>
      </c>
      <c r="Y73" s="206">
        <f t="shared" si="12"/>
        <v>63213.893213429496</v>
      </c>
      <c r="Z73" s="206">
        <f t="shared" si="12"/>
        <v>65110.310009832385</v>
      </c>
      <c r="AA73" s="206">
        <f t="shared" si="12"/>
        <v>67063.619310127353</v>
      </c>
      <c r="AB73" s="206">
        <f t="shared" si="12"/>
        <v>69075.527889431178</v>
      </c>
      <c r="AC73" s="206">
        <f t="shared" si="12"/>
        <v>71147.79372611412</v>
      </c>
      <c r="AD73" s="199"/>
    </row>
    <row r="74" spans="1:30">
      <c r="A74" s="200" t="s">
        <v>88</v>
      </c>
      <c r="B74" s="198"/>
      <c r="C74" s="198"/>
      <c r="D74" s="198"/>
      <c r="E74" s="198">
        <f>$B$8*$B$9</f>
        <v>0</v>
      </c>
      <c r="F74" s="198">
        <f t="shared" ref="F74:AC74" si="13">$B$8*$B$9</f>
        <v>0</v>
      </c>
      <c r="G74" s="198">
        <f t="shared" si="13"/>
        <v>0</v>
      </c>
      <c r="H74" s="198">
        <f t="shared" si="13"/>
        <v>0</v>
      </c>
      <c r="I74" s="198">
        <f t="shared" si="13"/>
        <v>0</v>
      </c>
      <c r="J74" s="198">
        <f t="shared" si="13"/>
        <v>0</v>
      </c>
      <c r="K74" s="198">
        <f t="shared" si="13"/>
        <v>0</v>
      </c>
      <c r="L74" s="198">
        <f t="shared" si="13"/>
        <v>0</v>
      </c>
      <c r="M74" s="198">
        <f t="shared" si="13"/>
        <v>0</v>
      </c>
      <c r="N74" s="198">
        <f t="shared" si="13"/>
        <v>0</v>
      </c>
      <c r="O74" s="198">
        <f t="shared" si="13"/>
        <v>0</v>
      </c>
      <c r="P74" s="198">
        <f t="shared" si="13"/>
        <v>0</v>
      </c>
      <c r="Q74" s="198">
        <f t="shared" si="13"/>
        <v>0</v>
      </c>
      <c r="R74" s="198">
        <f t="shared" si="13"/>
        <v>0</v>
      </c>
      <c r="S74" s="198">
        <f t="shared" si="13"/>
        <v>0</v>
      </c>
      <c r="T74" s="198">
        <f t="shared" si="13"/>
        <v>0</v>
      </c>
      <c r="U74" s="198">
        <f t="shared" si="13"/>
        <v>0</v>
      </c>
      <c r="V74" s="198">
        <f t="shared" si="13"/>
        <v>0</v>
      </c>
      <c r="W74" s="198">
        <f t="shared" si="13"/>
        <v>0</v>
      </c>
      <c r="X74" s="198">
        <f t="shared" si="13"/>
        <v>0</v>
      </c>
      <c r="Y74" s="198">
        <f t="shared" si="13"/>
        <v>0</v>
      </c>
      <c r="Z74" s="198">
        <f t="shared" si="13"/>
        <v>0</v>
      </c>
      <c r="AA74" s="198">
        <f t="shared" si="13"/>
        <v>0</v>
      </c>
      <c r="AB74" s="198">
        <f t="shared" si="13"/>
        <v>0</v>
      </c>
      <c r="AC74" s="198">
        <f t="shared" si="13"/>
        <v>0</v>
      </c>
      <c r="AD74" s="199"/>
    </row>
    <row r="75" spans="1:30">
      <c r="A75" s="200"/>
      <c r="B75" s="198"/>
      <c r="C75" s="198"/>
      <c r="D75" s="198"/>
      <c r="E75" s="207"/>
      <c r="F75" s="207"/>
      <c r="G75" s="207"/>
      <c r="H75" s="207"/>
      <c r="I75" s="207"/>
      <c r="J75" s="207"/>
      <c r="K75" s="207"/>
      <c r="L75" s="207"/>
      <c r="M75" s="207"/>
      <c r="N75" s="207"/>
      <c r="O75" s="207"/>
      <c r="P75" s="207"/>
      <c r="Q75" s="207"/>
      <c r="R75" s="207"/>
      <c r="S75" s="207"/>
      <c r="T75" s="207"/>
      <c r="U75" s="207"/>
      <c r="V75" s="207"/>
      <c r="W75" s="207"/>
      <c r="X75" s="207"/>
      <c r="Y75" s="207"/>
      <c r="Z75" s="207"/>
      <c r="AA75" s="207"/>
      <c r="AB75" s="207"/>
      <c r="AC75" s="207"/>
      <c r="AD75" s="199"/>
    </row>
    <row r="76" spans="1:30">
      <c r="A76" s="200" t="s">
        <v>11</v>
      </c>
      <c r="B76" s="198"/>
      <c r="C76" s="198" t="str">
        <f>IF(Input!$E$8="","",Input!$E$8)</f>
        <v>FCFA</v>
      </c>
      <c r="D76" s="198">
        <f>SUM(D62:D70)</f>
        <v>2058370</v>
      </c>
      <c r="E76" s="206">
        <f>E72+E73+E74+SUMIF(E62:E71,"&lt;1E+307")</f>
        <v>224383.56164383559</v>
      </c>
      <c r="F76" s="206">
        <f t="shared" ref="F76:AC76" si="14">F72+F73+F74+SUMIF(F62:F71,"&lt;1E+307")</f>
        <v>225433.56164383559</v>
      </c>
      <c r="G76" s="206">
        <f t="shared" si="14"/>
        <v>226515.06164383559</v>
      </c>
      <c r="H76" s="206">
        <f t="shared" si="14"/>
        <v>227629.0066438356</v>
      </c>
      <c r="I76" s="206">
        <f t="shared" si="14"/>
        <v>2074340.6962794354</v>
      </c>
      <c r="J76" s="206">
        <f t="shared" si="14"/>
        <v>229958.1542443356</v>
      </c>
      <c r="K76" s="206">
        <f t="shared" si="14"/>
        <v>231175.3920223506</v>
      </c>
      <c r="L76" s="206">
        <f t="shared" si="14"/>
        <v>232429.14693370604</v>
      </c>
      <c r="M76" s="206">
        <f t="shared" si="14"/>
        <v>233720.51449240214</v>
      </c>
      <c r="N76" s="206">
        <f t="shared" si="14"/>
        <v>2374565.4989937013</v>
      </c>
      <c r="O76" s="206">
        <f t="shared" si="14"/>
        <v>236420.63492087985</v>
      </c>
      <c r="P76" s="206">
        <f t="shared" si="14"/>
        <v>237831.74711919119</v>
      </c>
      <c r="Q76" s="206">
        <f t="shared" si="14"/>
        <v>239285.19268345187</v>
      </c>
      <c r="R76" s="206">
        <f t="shared" si="14"/>
        <v>240782.24161464034</v>
      </c>
      <c r="S76" s="206">
        <f t="shared" si="14"/>
        <v>2722608.3292421815</v>
      </c>
      <c r="T76" s="206">
        <f t="shared" si="14"/>
        <v>243912.42122486237</v>
      </c>
      <c r="U76" s="206">
        <f t="shared" si="14"/>
        <v>245548.28701229318</v>
      </c>
      <c r="V76" s="206">
        <f t="shared" si="14"/>
        <v>247233.2287733469</v>
      </c>
      <c r="W76" s="206">
        <f t="shared" si="14"/>
        <v>248968.71878723224</v>
      </c>
      <c r="X76" s="206">
        <f t="shared" si="14"/>
        <v>3724576.438927643</v>
      </c>
      <c r="Y76" s="206">
        <f t="shared" si="14"/>
        <v>252597.45485726508</v>
      </c>
      <c r="Z76" s="206">
        <f t="shared" si="14"/>
        <v>254493.87165366797</v>
      </c>
      <c r="AA76" s="206">
        <f t="shared" si="14"/>
        <v>256447.18095396296</v>
      </c>
      <c r="AB76" s="206">
        <f t="shared" si="14"/>
        <v>258459.08953326679</v>
      </c>
      <c r="AC76" s="206">
        <f t="shared" si="14"/>
        <v>3593825.8193794582</v>
      </c>
      <c r="AD76" s="199"/>
    </row>
    <row r="77" spans="1:30">
      <c r="A77" s="200"/>
      <c r="B77" s="198"/>
      <c r="C77" s="198"/>
      <c r="D77" s="198"/>
      <c r="E77" s="198"/>
      <c r="F77" s="198"/>
      <c r="G77" s="198"/>
      <c r="H77" s="198"/>
      <c r="I77" s="198"/>
      <c r="J77" s="198"/>
      <c r="K77" s="198"/>
      <c r="L77" s="198"/>
      <c r="M77" s="198"/>
      <c r="N77" s="198"/>
      <c r="O77" s="198"/>
      <c r="P77" s="198"/>
      <c r="Q77" s="198"/>
      <c r="R77" s="198"/>
      <c r="S77" s="198"/>
      <c r="T77" s="198"/>
      <c r="U77" s="198"/>
      <c r="V77" s="198"/>
      <c r="W77" s="198"/>
      <c r="X77" s="198"/>
      <c r="Y77" s="198"/>
      <c r="Z77" s="198"/>
      <c r="AA77" s="198"/>
      <c r="AB77" s="198"/>
      <c r="AC77" s="198"/>
      <c r="AD77" s="199"/>
    </row>
    <row r="78" spans="1:30">
      <c r="A78" s="200"/>
      <c r="B78" s="198"/>
      <c r="C78" s="198"/>
      <c r="D78" s="198"/>
      <c r="E78" s="198"/>
      <c r="F78" s="198"/>
      <c r="G78" s="198"/>
      <c r="H78" s="198"/>
      <c r="I78" s="198"/>
      <c r="J78" s="198"/>
      <c r="K78" s="198"/>
      <c r="L78" s="198"/>
      <c r="M78" s="198"/>
      <c r="N78" s="198"/>
      <c r="O78" s="198"/>
      <c r="P78" s="198"/>
      <c r="Q78" s="198"/>
      <c r="R78" s="198"/>
      <c r="S78" s="198"/>
      <c r="T78" s="198"/>
      <c r="U78" s="198"/>
      <c r="V78" s="198"/>
      <c r="W78" s="198"/>
      <c r="X78" s="198"/>
      <c r="Y78" s="198"/>
      <c r="Z78" s="198"/>
      <c r="AA78" s="198"/>
      <c r="AB78" s="198"/>
      <c r="AC78" s="198"/>
      <c r="AD78" s="199"/>
    </row>
    <row r="79" spans="1:30">
      <c r="A79" s="200" t="s">
        <v>12</v>
      </c>
      <c r="B79" s="198"/>
      <c r="C79" s="198" t="str">
        <f>IF(Input!$E$8="","",Input!$E$8)</f>
        <v>FCFA</v>
      </c>
      <c r="D79" s="206">
        <f>D14-D84</f>
        <v>-2058370</v>
      </c>
      <c r="E79" s="206">
        <f t="shared" ref="E79:AC79" si="15">E14-E84</f>
        <v>-864275.56164383562</v>
      </c>
      <c r="F79" s="206">
        <f t="shared" si="15"/>
        <v>470616.67671232857</v>
      </c>
      <c r="G79" s="206">
        <f t="shared" si="15"/>
        <v>1960459.9950684928</v>
      </c>
      <c r="H79" s="206">
        <f t="shared" si="15"/>
        <v>3620825.2064246577</v>
      </c>
      <c r="I79" s="206">
        <f t="shared" si="15"/>
        <v>3623278.1499452237</v>
      </c>
      <c r="J79" s="206">
        <f t="shared" si="15"/>
        <v>5677792.9994808901</v>
      </c>
      <c r="K79" s="206">
        <f t="shared" si="15"/>
        <v>7959537.9116165414</v>
      </c>
      <c r="L79" s="206">
        <f t="shared" si="15"/>
        <v>10491321.099256637</v>
      </c>
      <c r="M79" s="206">
        <f t="shared" si="15"/>
        <v>13298234.152795415</v>
      </c>
      <c r="N79" s="206">
        <f t="shared" si="15"/>
        <v>14268365.578636013</v>
      </c>
      <c r="O79" s="206">
        <f t="shared" si="15"/>
        <v>17711111.561032861</v>
      </c>
      <c r="P79" s="206">
        <f t="shared" si="15"/>
        <v>21520363.092963174</v>
      </c>
      <c r="Q79" s="206">
        <f t="shared" si="15"/>
        <v>25732869.507234175</v>
      </c>
      <c r="R79" s="206">
        <f t="shared" si="15"/>
        <v>30389058.033269431</v>
      </c>
      <c r="S79" s="206">
        <f t="shared" si="15"/>
        <v>33053117.54844214</v>
      </c>
      <c r="T79" s="206">
        <f t="shared" si="15"/>
        <v>38734539.756073661</v>
      </c>
      <c r="U79" s="206">
        <f t="shared" si="15"/>
        <v>45006859.560803384</v>
      </c>
      <c r="V79" s="206">
        <f t="shared" si="15"/>
        <v>51929281.232946254</v>
      </c>
      <c r="W79" s="206">
        <f t="shared" si="15"/>
        <v>59566932.905166864</v>
      </c>
      <c r="X79" s="206">
        <f t="shared" si="15"/>
        <v>64517638.896347858</v>
      </c>
      <c r="Y79" s="206">
        <f t="shared" si="15"/>
        <v>73807852.114610076</v>
      </c>
      <c r="Z79" s="206">
        <f t="shared" si="15"/>
        <v>84050449.983387858</v>
      </c>
      <c r="AA79" s="206">
        <f t="shared" si="15"/>
        <v>95340803.716908485</v>
      </c>
      <c r="AB79" s="206">
        <f t="shared" si="15"/>
        <v>107783825.63329726</v>
      </c>
      <c r="AC79" s="206">
        <f t="shared" si="15"/>
        <v>118161628.92043206</v>
      </c>
      <c r="AD79" s="199"/>
    </row>
    <row r="80" spans="1:30">
      <c r="A80" s="200"/>
      <c r="B80" s="198"/>
      <c r="C80" s="198"/>
      <c r="D80" s="198"/>
      <c r="E80" s="198"/>
      <c r="F80" s="198"/>
      <c r="G80" s="198"/>
      <c r="H80" s="198"/>
      <c r="I80" s="198"/>
      <c r="J80" s="198"/>
      <c r="K80" s="198"/>
      <c r="L80" s="198"/>
      <c r="M80" s="198"/>
      <c r="N80" s="198"/>
      <c r="O80" s="198"/>
      <c r="P80" s="198"/>
      <c r="Q80" s="198"/>
      <c r="R80" s="198"/>
      <c r="S80" s="198"/>
      <c r="T80" s="198"/>
      <c r="U80" s="198"/>
      <c r="V80" s="198"/>
      <c r="W80" s="198"/>
      <c r="X80" s="198"/>
      <c r="Y80" s="198"/>
      <c r="Z80" s="198"/>
      <c r="AA80" s="198"/>
      <c r="AB80" s="198"/>
      <c r="AC80" s="198"/>
      <c r="AD80" s="199"/>
    </row>
    <row r="81" spans="1:30">
      <c r="A81" s="200"/>
      <c r="B81" s="198"/>
      <c r="C81" s="198"/>
      <c r="D81" s="198" t="str">
        <f>IF(D79&gt;0,"Yes","No")</f>
        <v>No</v>
      </c>
      <c r="E81" s="198" t="str">
        <f t="shared" ref="E81:AC81" si="16">IF(E79&gt;0,"Yes","No")</f>
        <v>No</v>
      </c>
      <c r="F81" s="198" t="str">
        <f t="shared" si="16"/>
        <v>Yes</v>
      </c>
      <c r="G81" s="198" t="str">
        <f t="shared" si="16"/>
        <v>Yes</v>
      </c>
      <c r="H81" s="198" t="str">
        <f t="shared" si="16"/>
        <v>Yes</v>
      </c>
      <c r="I81" s="198" t="str">
        <f t="shared" si="16"/>
        <v>Yes</v>
      </c>
      <c r="J81" s="198" t="str">
        <f t="shared" si="16"/>
        <v>Yes</v>
      </c>
      <c r="K81" s="198" t="str">
        <f t="shared" si="16"/>
        <v>Yes</v>
      </c>
      <c r="L81" s="198" t="str">
        <f t="shared" si="16"/>
        <v>Yes</v>
      </c>
      <c r="M81" s="198" t="str">
        <f t="shared" si="16"/>
        <v>Yes</v>
      </c>
      <c r="N81" s="198" t="str">
        <f t="shared" si="16"/>
        <v>Yes</v>
      </c>
      <c r="O81" s="198" t="str">
        <f t="shared" si="16"/>
        <v>Yes</v>
      </c>
      <c r="P81" s="198" t="str">
        <f t="shared" si="16"/>
        <v>Yes</v>
      </c>
      <c r="Q81" s="198" t="str">
        <f t="shared" si="16"/>
        <v>Yes</v>
      </c>
      <c r="R81" s="198" t="str">
        <f t="shared" si="16"/>
        <v>Yes</v>
      </c>
      <c r="S81" s="198" t="str">
        <f t="shared" si="16"/>
        <v>Yes</v>
      </c>
      <c r="T81" s="198" t="str">
        <f t="shared" si="16"/>
        <v>Yes</v>
      </c>
      <c r="U81" s="198" t="str">
        <f t="shared" si="16"/>
        <v>Yes</v>
      </c>
      <c r="V81" s="198" t="str">
        <f t="shared" si="16"/>
        <v>Yes</v>
      </c>
      <c r="W81" s="198" t="str">
        <f t="shared" si="16"/>
        <v>Yes</v>
      </c>
      <c r="X81" s="198" t="str">
        <f t="shared" si="16"/>
        <v>Yes</v>
      </c>
      <c r="Y81" s="198" t="str">
        <f t="shared" si="16"/>
        <v>Yes</v>
      </c>
      <c r="Z81" s="198" t="str">
        <f t="shared" si="16"/>
        <v>Yes</v>
      </c>
      <c r="AA81" s="198" t="str">
        <f t="shared" si="16"/>
        <v>Yes</v>
      </c>
      <c r="AB81" s="198" t="str">
        <f t="shared" si="16"/>
        <v>Yes</v>
      </c>
      <c r="AC81" s="198" t="str">
        <f t="shared" si="16"/>
        <v>Yes</v>
      </c>
      <c r="AD81" s="199"/>
    </row>
    <row r="82" spans="1:30">
      <c r="A82" s="208" t="s">
        <v>66</v>
      </c>
      <c r="B82" s="198">
        <f>IF(AC79&lt;0,"no payback",COUNTIF(D79:AC79,"&lt;0"))</f>
        <v>2</v>
      </c>
      <c r="C82" s="198" t="s">
        <v>65</v>
      </c>
      <c r="D82" s="209"/>
      <c r="E82" s="209"/>
      <c r="F82" s="209"/>
      <c r="G82" s="209"/>
      <c r="H82" s="209"/>
      <c r="I82" s="209"/>
      <c r="J82" s="209"/>
      <c r="K82" s="209"/>
      <c r="L82" s="209"/>
      <c r="M82" s="209"/>
      <c r="N82" s="209"/>
      <c r="O82" s="209"/>
      <c r="P82" s="209"/>
      <c r="Q82" s="209"/>
      <c r="R82" s="209"/>
      <c r="S82" s="209"/>
      <c r="T82" s="209"/>
      <c r="U82" s="209"/>
      <c r="V82" s="209"/>
      <c r="W82" s="209"/>
      <c r="X82" s="209"/>
      <c r="Y82" s="209"/>
      <c r="Z82" s="209"/>
      <c r="AA82" s="209"/>
      <c r="AB82" s="209"/>
      <c r="AC82" s="209"/>
      <c r="AD82" s="199"/>
    </row>
    <row r="83" spans="1:30">
      <c r="A83" s="208"/>
      <c r="B83" s="206"/>
      <c r="C83" s="198"/>
      <c r="D83" s="198"/>
      <c r="E83" s="206"/>
      <c r="F83" s="206"/>
      <c r="G83" s="206"/>
      <c r="H83" s="206"/>
      <c r="I83" s="206"/>
      <c r="J83" s="206"/>
      <c r="K83" s="206"/>
      <c r="L83" s="206"/>
      <c r="M83" s="206"/>
      <c r="N83" s="206"/>
      <c r="O83" s="206"/>
      <c r="P83" s="206"/>
      <c r="Q83" s="206"/>
      <c r="R83" s="206"/>
      <c r="S83" s="206"/>
      <c r="T83" s="206"/>
      <c r="U83" s="206"/>
      <c r="V83" s="206"/>
      <c r="W83" s="206"/>
      <c r="X83" s="206"/>
      <c r="Y83" s="206"/>
      <c r="Z83" s="206"/>
      <c r="AA83" s="206"/>
      <c r="AB83" s="206"/>
      <c r="AC83" s="206"/>
      <c r="AD83" s="199"/>
    </row>
    <row r="84" spans="1:30">
      <c r="A84" s="208" t="s">
        <v>19</v>
      </c>
      <c r="B84" s="206">
        <f>IF($A$85=TRUE,AC85,NA())</f>
        <v>21341511.251224615</v>
      </c>
      <c r="C84" s="198" t="str">
        <f>IF(Input!$E$8="","",Input!$E$8)</f>
        <v>FCFA</v>
      </c>
      <c r="D84" s="206">
        <f t="shared" ref="D84:AC84" si="17">IF($A$85=TRUE,D85,NA())</f>
        <v>2058370</v>
      </c>
      <c r="E84" s="206">
        <f t="shared" si="17"/>
        <v>2282753.5616438356</v>
      </c>
      <c r="F84" s="206">
        <f t="shared" si="17"/>
        <v>2508187.1232876712</v>
      </c>
      <c r="G84" s="206">
        <f t="shared" si="17"/>
        <v>2734702.1849315069</v>
      </c>
      <c r="H84" s="206">
        <f t="shared" si="17"/>
        <v>2962331.1915753423</v>
      </c>
      <c r="I84" s="206">
        <f t="shared" si="17"/>
        <v>5036671.8878547773</v>
      </c>
      <c r="J84" s="206">
        <f t="shared" si="17"/>
        <v>5266630.0420991126</v>
      </c>
      <c r="K84" s="206">
        <f t="shared" si="17"/>
        <v>5497805.4341214634</v>
      </c>
      <c r="L84" s="206">
        <f t="shared" si="17"/>
        <v>5730234.5810551699</v>
      </c>
      <c r="M84" s="206">
        <f t="shared" si="17"/>
        <v>5963955.0955475718</v>
      </c>
      <c r="N84" s="206">
        <f t="shared" si="17"/>
        <v>8338520.5945412731</v>
      </c>
      <c r="O84" s="206">
        <f t="shared" si="17"/>
        <v>8574941.2294621523</v>
      </c>
      <c r="P84" s="206">
        <f t="shared" si="17"/>
        <v>8812772.9765813444</v>
      </c>
      <c r="Q84" s="206">
        <f t="shared" si="17"/>
        <v>9052058.1692647971</v>
      </c>
      <c r="R84" s="206">
        <f t="shared" si="17"/>
        <v>9292840.4108794369</v>
      </c>
      <c r="S84" s="206">
        <f t="shared" si="17"/>
        <v>12015448.740121618</v>
      </c>
      <c r="T84" s="206">
        <f t="shared" si="17"/>
        <v>12259361.16134648</v>
      </c>
      <c r="U84" s="206">
        <f t="shared" si="17"/>
        <v>12504909.448358774</v>
      </c>
      <c r="V84" s="206">
        <f t="shared" si="17"/>
        <v>12752142.67713212</v>
      </c>
      <c r="W84" s="206">
        <f t="shared" si="17"/>
        <v>13001111.395919353</v>
      </c>
      <c r="X84" s="206">
        <f t="shared" si="17"/>
        <v>16725687.834846996</v>
      </c>
      <c r="Y84" s="206">
        <f t="shared" si="17"/>
        <v>16978285.289704259</v>
      </c>
      <c r="Z84" s="206">
        <f t="shared" si="17"/>
        <v>17232779.161357928</v>
      </c>
      <c r="AA84" s="206">
        <f t="shared" si="17"/>
        <v>17489226.342311893</v>
      </c>
      <c r="AB84" s="206">
        <f t="shared" si="17"/>
        <v>17747685.431845158</v>
      </c>
      <c r="AC84" s="206">
        <f t="shared" si="17"/>
        <v>21341511.251224615</v>
      </c>
      <c r="AD84" s="199"/>
    </row>
    <row r="85" spans="1:30">
      <c r="A85" s="200" t="b">
        <v>1</v>
      </c>
      <c r="B85" s="198"/>
      <c r="C85" s="198"/>
      <c r="D85" s="206">
        <f>D76</f>
        <v>2058370</v>
      </c>
      <c r="E85" s="206">
        <f>SUM($D$76:E76)</f>
        <v>2282753.5616438356</v>
      </c>
      <c r="F85" s="206">
        <f>SUM($D$76:F76)</f>
        <v>2508187.1232876712</v>
      </c>
      <c r="G85" s="206">
        <f>SUM($D$76:G76)</f>
        <v>2734702.1849315069</v>
      </c>
      <c r="H85" s="206">
        <f>SUM($D$76:H76)</f>
        <v>2962331.1915753423</v>
      </c>
      <c r="I85" s="206">
        <f>SUM($D$76:I76)</f>
        <v>5036671.8878547773</v>
      </c>
      <c r="J85" s="206">
        <f>SUM($D$76:J76)</f>
        <v>5266630.0420991126</v>
      </c>
      <c r="K85" s="206">
        <f>SUM($D$76:K76)</f>
        <v>5497805.4341214634</v>
      </c>
      <c r="L85" s="206">
        <f>SUM($D$76:L76)</f>
        <v>5730234.5810551699</v>
      </c>
      <c r="M85" s="206">
        <f>SUM($D$76:M76)</f>
        <v>5963955.0955475718</v>
      </c>
      <c r="N85" s="206">
        <f>SUM($D$76:N76)</f>
        <v>8338520.5945412731</v>
      </c>
      <c r="O85" s="206">
        <f>SUM($D$76:O76)</f>
        <v>8574941.2294621523</v>
      </c>
      <c r="P85" s="206">
        <f>SUM($D$76:P76)</f>
        <v>8812772.9765813444</v>
      </c>
      <c r="Q85" s="206">
        <f>SUM($D$76:Q76)</f>
        <v>9052058.1692647971</v>
      </c>
      <c r="R85" s="206">
        <f>SUM($D$76:R76)</f>
        <v>9292840.4108794369</v>
      </c>
      <c r="S85" s="206">
        <f>SUM($D$76:S76)</f>
        <v>12015448.740121618</v>
      </c>
      <c r="T85" s="206">
        <f>SUM($D$76:T76)</f>
        <v>12259361.16134648</v>
      </c>
      <c r="U85" s="206">
        <f>SUM($D$76:U76)</f>
        <v>12504909.448358774</v>
      </c>
      <c r="V85" s="206">
        <f>SUM($D$76:V76)</f>
        <v>12752142.67713212</v>
      </c>
      <c r="W85" s="206">
        <f>SUM($D$76:W76)</f>
        <v>13001111.395919353</v>
      </c>
      <c r="X85" s="206">
        <f>SUM($D$76:X76)</f>
        <v>16725687.834846996</v>
      </c>
      <c r="Y85" s="206">
        <f>SUM($D$76:Y76)</f>
        <v>16978285.289704259</v>
      </c>
      <c r="Z85" s="206">
        <f>SUM($D$76:Z76)</f>
        <v>17232779.161357928</v>
      </c>
      <c r="AA85" s="206">
        <f>SUM($D$76:AA76)</f>
        <v>17489226.342311893</v>
      </c>
      <c r="AB85" s="206">
        <f>SUM($D$76:AB76)</f>
        <v>17747685.431845158</v>
      </c>
      <c r="AC85" s="206">
        <f>SUM($D$76:AC76)</f>
        <v>21341511.251224615</v>
      </c>
      <c r="AD85" s="199"/>
    </row>
    <row r="86" spans="1:30" s="259" customFormat="1">
      <c r="A86" s="200" t="s">
        <v>82</v>
      </c>
      <c r="B86" s="198"/>
      <c r="C86" s="198" t="str">
        <f>IF(Input!$E$8="","",Input!$E$8&amp;" /m3")</f>
        <v>FCFA /m3</v>
      </c>
      <c r="D86" s="210">
        <f>D76/($B$9*365)</f>
        <v>80.56242661448141</v>
      </c>
      <c r="E86" s="210">
        <f t="shared" ref="E86:AC86" si="18">E76/($B$9*365)</f>
        <v>8.7821354850816284</v>
      </c>
      <c r="F86" s="210">
        <f t="shared" si="18"/>
        <v>8.8232313754925862</v>
      </c>
      <c r="G86" s="210">
        <f t="shared" si="18"/>
        <v>8.865560142615875</v>
      </c>
      <c r="H86" s="210">
        <f t="shared" si="18"/>
        <v>8.9091587727528605</v>
      </c>
      <c r="I86" s="210">
        <f t="shared" si="18"/>
        <v>81.187502789801783</v>
      </c>
      <c r="J86" s="210">
        <f t="shared" si="18"/>
        <v>9.0003191485062857</v>
      </c>
      <c r="K86" s="210">
        <f t="shared" si="18"/>
        <v>9.0479605488199848</v>
      </c>
      <c r="L86" s="210">
        <f t="shared" si="18"/>
        <v>9.0970311911430937</v>
      </c>
      <c r="M86" s="210">
        <f t="shared" si="18"/>
        <v>9.1475739527358968</v>
      </c>
      <c r="N86" s="210">
        <f t="shared" si="18"/>
        <v>92.937984305037233</v>
      </c>
      <c r="O86" s="210">
        <f t="shared" si="18"/>
        <v>9.2532538129502875</v>
      </c>
      <c r="P86" s="210">
        <f t="shared" si="18"/>
        <v>9.3084832531973074</v>
      </c>
      <c r="Q86" s="210">
        <f t="shared" si="18"/>
        <v>9.3653695766517373</v>
      </c>
      <c r="R86" s="210">
        <f t="shared" si="18"/>
        <v>9.4239624898097976</v>
      </c>
      <c r="S86" s="210">
        <f t="shared" si="18"/>
        <v>106.56001288619106</v>
      </c>
      <c r="T86" s="210">
        <f t="shared" si="18"/>
        <v>9.5464744119319906</v>
      </c>
      <c r="U86" s="210">
        <f t="shared" si="18"/>
        <v>9.6105004701484606</v>
      </c>
      <c r="V86" s="210">
        <f t="shared" si="18"/>
        <v>9.6764473101114241</v>
      </c>
      <c r="W86" s="210">
        <f t="shared" si="18"/>
        <v>9.7443725552732783</v>
      </c>
      <c r="X86" s="210">
        <f t="shared" si="18"/>
        <v>145.77598586800951</v>
      </c>
      <c r="Y86" s="210">
        <f t="shared" si="18"/>
        <v>9.8863974503821943</v>
      </c>
      <c r="Z86" s="210">
        <f t="shared" si="18"/>
        <v>9.9606211997521719</v>
      </c>
      <c r="AA86" s="210">
        <f t="shared" si="18"/>
        <v>10.037071661603248</v>
      </c>
      <c r="AB86" s="210">
        <f t="shared" si="18"/>
        <v>10.115815637309854</v>
      </c>
      <c r="AC86" s="210">
        <f t="shared" si="18"/>
        <v>140.65854478980268</v>
      </c>
      <c r="AD86" s="199"/>
    </row>
    <row r="87" spans="1:30">
      <c r="A87" s="200" t="s">
        <v>83</v>
      </c>
      <c r="B87" s="210">
        <f>AVERAGE(D86:AC86)</f>
        <v>32.126315296138223</v>
      </c>
      <c r="C87" s="198" t="str">
        <f>IF(Input!$E$8="","",Input!$E$8&amp;" /m3")</f>
        <v>FCFA /m3</v>
      </c>
      <c r="D87" s="206"/>
      <c r="E87" s="206"/>
      <c r="F87" s="206"/>
      <c r="G87" s="206"/>
      <c r="H87" s="206"/>
      <c r="I87" s="210">
        <f>AVERAGE(D86:I86)</f>
        <v>32.855002530037687</v>
      </c>
      <c r="J87" s="206"/>
      <c r="K87" s="206"/>
      <c r="L87" s="206"/>
      <c r="M87" s="206"/>
      <c r="N87" s="210">
        <f>AVERAGE(D86:N86)</f>
        <v>29.669171302406241</v>
      </c>
      <c r="O87" s="206"/>
      <c r="P87" s="206"/>
      <c r="Q87" s="206"/>
      <c r="R87" s="206"/>
      <c r="S87" s="206"/>
      <c r="T87" s="206"/>
      <c r="U87" s="206"/>
      <c r="V87" s="206"/>
      <c r="W87" s="206"/>
      <c r="X87" s="206"/>
      <c r="Y87" s="206"/>
      <c r="Z87" s="206"/>
      <c r="AA87" s="206"/>
      <c r="AB87" s="206"/>
      <c r="AC87" s="206"/>
      <c r="AD87" s="199"/>
    </row>
    <row r="88" spans="1:30" ht="13.5" thickBot="1">
      <c r="A88" s="200"/>
      <c r="B88" s="198"/>
      <c r="C88" s="198"/>
      <c r="D88" s="198"/>
      <c r="E88" s="198"/>
      <c r="F88" s="198"/>
      <c r="G88" s="198"/>
      <c r="H88" s="198"/>
      <c r="I88" s="198"/>
      <c r="J88" s="198"/>
      <c r="K88" s="198"/>
      <c r="L88" s="198"/>
      <c r="M88" s="198"/>
      <c r="N88" s="198"/>
      <c r="O88" s="198"/>
      <c r="P88" s="198"/>
      <c r="Q88" s="198"/>
      <c r="R88" s="198"/>
      <c r="S88" s="198"/>
      <c r="T88" s="198"/>
      <c r="U88" s="198"/>
      <c r="V88" s="198"/>
      <c r="W88" s="198"/>
      <c r="X88" s="198"/>
      <c r="Y88" s="198"/>
      <c r="Z88" s="198"/>
      <c r="AA88" s="198"/>
      <c r="AB88" s="198"/>
      <c r="AC88" s="198"/>
      <c r="AD88" s="199"/>
    </row>
    <row r="89" spans="1:30" ht="15">
      <c r="A89" s="211" t="s">
        <v>13</v>
      </c>
      <c r="B89" s="548">
        <f>Input!E12</f>
        <v>0.08</v>
      </c>
      <c r="C89" s="280">
        <f>NPV(B89,E79:AC79)+D79</f>
        <v>222472064.01218653</v>
      </c>
      <c r="D89" s="198"/>
      <c r="E89" s="198"/>
      <c r="F89" s="198"/>
      <c r="G89" s="198"/>
      <c r="H89" s="198"/>
      <c r="I89" s="198"/>
      <c r="J89" s="198"/>
      <c r="K89" s="198"/>
      <c r="L89" s="198"/>
      <c r="M89" s="198"/>
      <c r="N89" s="198"/>
      <c r="O89" s="198"/>
      <c r="P89" s="198"/>
      <c r="Q89" s="198"/>
      <c r="R89" s="198"/>
      <c r="S89" s="198"/>
      <c r="T89" s="198"/>
      <c r="U89" s="198"/>
      <c r="V89" s="198"/>
      <c r="W89" s="198"/>
      <c r="X89" s="198"/>
      <c r="Y89" s="198"/>
      <c r="Z89" s="198"/>
      <c r="AA89" s="198"/>
      <c r="AB89" s="198"/>
      <c r="AC89" s="198"/>
      <c r="AD89" s="199"/>
    </row>
    <row r="90" spans="1:30" ht="15.75" thickBot="1">
      <c r="A90" s="211" t="s">
        <v>14</v>
      </c>
      <c r="B90" s="549"/>
      <c r="C90" s="192">
        <f>IRR(D79:AC79)</f>
        <v>0.65161456102976101</v>
      </c>
      <c r="D90" s="198"/>
      <c r="E90" s="198"/>
      <c r="F90" s="198"/>
      <c r="G90" s="198"/>
      <c r="H90" s="198"/>
      <c r="I90" s="198"/>
      <c r="J90" s="198"/>
      <c r="K90" s="198"/>
      <c r="L90" s="198"/>
      <c r="M90" s="198"/>
      <c r="N90" s="198"/>
      <c r="O90" s="198"/>
      <c r="P90" s="198"/>
      <c r="Q90" s="198"/>
      <c r="R90" s="198"/>
      <c r="S90" s="198"/>
      <c r="T90" s="198"/>
      <c r="U90" s="198"/>
      <c r="V90" s="198"/>
      <c r="W90" s="198"/>
      <c r="X90" s="198"/>
      <c r="Y90" s="198"/>
      <c r="Z90" s="198"/>
      <c r="AA90" s="198"/>
      <c r="AB90" s="198"/>
      <c r="AC90" s="198"/>
      <c r="AD90" s="199"/>
    </row>
    <row r="91" spans="1:30">
      <c r="A91" s="212"/>
      <c r="B91" s="204"/>
      <c r="C91" s="204"/>
      <c r="D91" s="204"/>
      <c r="E91" s="204"/>
      <c r="F91" s="204"/>
      <c r="G91" s="204"/>
      <c r="H91" s="204"/>
      <c r="I91" s="204"/>
      <c r="J91" s="204"/>
      <c r="K91" s="204"/>
      <c r="L91" s="204"/>
      <c r="M91" s="204"/>
      <c r="N91" s="204"/>
      <c r="O91" s="204"/>
      <c r="P91" s="204"/>
      <c r="Q91" s="204"/>
      <c r="R91" s="204"/>
      <c r="S91" s="204"/>
      <c r="T91" s="204"/>
      <c r="U91" s="204"/>
      <c r="V91" s="204"/>
      <c r="W91" s="204"/>
      <c r="X91" s="204"/>
      <c r="Y91" s="204"/>
      <c r="Z91" s="204"/>
      <c r="AA91" s="204"/>
      <c r="AB91" s="204"/>
      <c r="AC91" s="204"/>
      <c r="AD91" s="213"/>
    </row>
    <row r="93" spans="1:30">
      <c r="B93" s="36"/>
    </row>
    <row r="96" spans="1:30" hidden="1" outlineLevel="1"/>
    <row r="97" spans="2:17" ht="15" hidden="1" outlineLevel="1">
      <c r="N97" s="550" t="s">
        <v>15</v>
      </c>
      <c r="O97" s="551"/>
      <c r="P97" s="552" t="s">
        <v>6</v>
      </c>
      <c r="Q97" s="553"/>
    </row>
    <row r="98" spans="2:17" hidden="1" outlineLevel="1">
      <c r="L98" s="214" t="s">
        <v>16</v>
      </c>
      <c r="N98" s="554">
        <f>C51</f>
        <v>204545969.42661014</v>
      </c>
      <c r="O98" s="555"/>
      <c r="P98" s="556">
        <f>C89</f>
        <v>222472064.01218653</v>
      </c>
      <c r="Q98" s="557"/>
    </row>
    <row r="99" spans="2:17" hidden="1" outlineLevel="1">
      <c r="L99" s="215"/>
      <c r="N99" s="216"/>
      <c r="O99" s="217"/>
      <c r="P99" s="216"/>
      <c r="Q99" s="217"/>
    </row>
    <row r="100" spans="2:17" hidden="1" outlineLevel="1">
      <c r="L100" s="218" t="s">
        <v>5</v>
      </c>
      <c r="N100" s="219" t="s">
        <v>17</v>
      </c>
      <c r="O100" s="220" t="s">
        <v>13</v>
      </c>
      <c r="P100" s="219" t="s">
        <v>17</v>
      </c>
      <c r="Q100" s="220" t="s">
        <v>13</v>
      </c>
    </row>
    <row r="101" spans="2:17" hidden="1" outlineLevel="1">
      <c r="L101" s="221">
        <v>0</v>
      </c>
      <c r="N101" s="216"/>
      <c r="O101" s="217"/>
      <c r="P101" s="216"/>
      <c r="Q101" s="217"/>
    </row>
    <row r="102" spans="2:17" hidden="1" outlineLevel="1">
      <c r="B102" s="222"/>
      <c r="F102" s="223"/>
      <c r="J102" s="224"/>
      <c r="L102" s="221">
        <v>1</v>
      </c>
      <c r="N102" s="216">
        <f>PMT($B$51,$L$121,$C$51,0,0)*-1</f>
        <v>20833458.791972879</v>
      </c>
      <c r="O102" s="225">
        <f>N102*(1.05^-L102)</f>
        <v>19841389.325688455</v>
      </c>
      <c r="P102" s="216">
        <f>PMT($B$89,$L$121,$C$89,0,0)*-1</f>
        <v>22659271.121086556</v>
      </c>
      <c r="Q102" s="225">
        <f>P102*(1.06^-L102)</f>
        <v>21376670.868949581</v>
      </c>
    </row>
    <row r="103" spans="2:17" hidden="1" outlineLevel="1">
      <c r="F103" s="223"/>
      <c r="J103" s="224"/>
      <c r="L103" s="221">
        <f t="shared" ref="L103:L121" si="19">L102+1</f>
        <v>2</v>
      </c>
      <c r="N103" s="216">
        <f t="shared" ref="N103:N121" si="20">PMT($B$51,$L$121,$C$51,0,0)*-1</f>
        <v>20833458.791972879</v>
      </c>
      <c r="O103" s="225">
        <f t="shared" ref="O103:O121" si="21">N103*(1.06^-L103)</f>
        <v>18541704.158039227</v>
      </c>
      <c r="P103" s="216">
        <f t="shared" ref="P103:P121" si="22">PMT($B$89,$L$121,$C$89,0,0)*-1</f>
        <v>22659271.121086556</v>
      </c>
      <c r="Q103" s="225">
        <f t="shared" ref="Q103:Q121" si="23">P103*(1.06^-L103)</f>
        <v>20166670.631084509</v>
      </c>
    </row>
    <row r="104" spans="2:17" hidden="1" outlineLevel="1">
      <c r="B104" s="226"/>
      <c r="F104" s="223"/>
      <c r="J104" s="224"/>
      <c r="L104" s="221">
        <f t="shared" si="19"/>
        <v>3</v>
      </c>
      <c r="N104" s="216">
        <f t="shared" si="20"/>
        <v>20833458.791972879</v>
      </c>
      <c r="O104" s="225">
        <f t="shared" si="21"/>
        <v>17492173.733999271</v>
      </c>
      <c r="P104" s="216">
        <f t="shared" si="22"/>
        <v>22659271.121086556</v>
      </c>
      <c r="Q104" s="225">
        <f t="shared" si="23"/>
        <v>19025160.97272123</v>
      </c>
    </row>
    <row r="105" spans="2:17" hidden="1" outlineLevel="1">
      <c r="F105" s="223"/>
      <c r="J105" s="224"/>
      <c r="L105" s="221">
        <f t="shared" si="19"/>
        <v>4</v>
      </c>
      <c r="N105" s="216">
        <f t="shared" si="20"/>
        <v>20833458.791972879</v>
      </c>
      <c r="O105" s="225">
        <f t="shared" si="21"/>
        <v>16502050.692452142</v>
      </c>
      <c r="P105" s="216">
        <f t="shared" si="22"/>
        <v>22659271.121086556</v>
      </c>
      <c r="Q105" s="225">
        <f t="shared" si="23"/>
        <v>17948265.068604935</v>
      </c>
    </row>
    <row r="106" spans="2:17" hidden="1" outlineLevel="1">
      <c r="F106" s="223"/>
      <c r="J106" s="224"/>
      <c r="L106" s="221">
        <f t="shared" si="19"/>
        <v>5</v>
      </c>
      <c r="N106" s="216">
        <f t="shared" si="20"/>
        <v>20833458.791972879</v>
      </c>
      <c r="O106" s="225">
        <f t="shared" si="21"/>
        <v>15567972.351369943</v>
      </c>
      <c r="P106" s="216">
        <f t="shared" si="22"/>
        <v>22659271.121086556</v>
      </c>
      <c r="Q106" s="225">
        <f t="shared" si="23"/>
        <v>16932325.536419749</v>
      </c>
    </row>
    <row r="107" spans="2:17" hidden="1" outlineLevel="1">
      <c r="F107" s="223"/>
      <c r="J107" s="224"/>
      <c r="L107" s="221">
        <f t="shared" si="19"/>
        <v>6</v>
      </c>
      <c r="N107" s="216">
        <f t="shared" si="20"/>
        <v>20833458.791972879</v>
      </c>
      <c r="O107" s="225">
        <f t="shared" si="21"/>
        <v>14686766.369216926</v>
      </c>
      <c r="P107" s="216">
        <f t="shared" si="22"/>
        <v>22659271.121086556</v>
      </c>
      <c r="Q107" s="225">
        <f t="shared" si="23"/>
        <v>15973892.015490327</v>
      </c>
    </row>
    <row r="108" spans="2:17" hidden="1" outlineLevel="1">
      <c r="F108" s="223"/>
      <c r="J108" s="224"/>
      <c r="L108" s="221">
        <f t="shared" si="19"/>
        <v>7</v>
      </c>
      <c r="N108" s="216">
        <f t="shared" si="20"/>
        <v>20833458.791972879</v>
      </c>
      <c r="O108" s="225">
        <f t="shared" si="21"/>
        <v>13855439.970959362</v>
      </c>
      <c r="P108" s="216">
        <f t="shared" si="22"/>
        <v>22659271.121086556</v>
      </c>
      <c r="Q108" s="225">
        <f t="shared" si="23"/>
        <v>15069709.448575778</v>
      </c>
    </row>
    <row r="109" spans="2:17" hidden="1" outlineLevel="1">
      <c r="F109" s="223"/>
      <c r="J109" s="224"/>
      <c r="L109" s="221">
        <f t="shared" si="19"/>
        <v>8</v>
      </c>
      <c r="N109" s="216">
        <f t="shared" si="20"/>
        <v>20833458.791972879</v>
      </c>
      <c r="O109" s="225">
        <f t="shared" si="21"/>
        <v>13071169.783923928</v>
      </c>
      <c r="P109" s="216">
        <f t="shared" si="22"/>
        <v>22659271.121086556</v>
      </c>
      <c r="Q109" s="225">
        <f t="shared" si="23"/>
        <v>14216707.026958283</v>
      </c>
    </row>
    <row r="110" spans="2:17" hidden="1" outlineLevel="1">
      <c r="F110" s="223"/>
      <c r="J110" s="224"/>
      <c r="L110" s="221">
        <f t="shared" si="19"/>
        <v>9</v>
      </c>
      <c r="N110" s="216">
        <f t="shared" si="20"/>
        <v>20833458.791972879</v>
      </c>
      <c r="O110" s="225">
        <f t="shared" si="21"/>
        <v>12331292.248984838</v>
      </c>
      <c r="P110" s="216">
        <f t="shared" si="22"/>
        <v>22659271.121086556</v>
      </c>
      <c r="Q110" s="225">
        <f t="shared" si="23"/>
        <v>13411987.761281399</v>
      </c>
    </row>
    <row r="111" spans="2:17" hidden="1" outlineLevel="1">
      <c r="F111" s="223"/>
      <c r="J111" s="224"/>
      <c r="L111" s="221">
        <f t="shared" si="19"/>
        <v>10</v>
      </c>
      <c r="N111" s="216">
        <f t="shared" si="20"/>
        <v>20833458.791972879</v>
      </c>
      <c r="O111" s="225">
        <f t="shared" si="21"/>
        <v>11633294.574513996</v>
      </c>
      <c r="P111" s="216">
        <f t="shared" si="22"/>
        <v>22659271.121086556</v>
      </c>
      <c r="Q111" s="225">
        <f t="shared" si="23"/>
        <v>12652818.6427183</v>
      </c>
    </row>
    <row r="112" spans="2:17" hidden="1" outlineLevel="1">
      <c r="F112" s="223"/>
      <c r="J112" s="224"/>
      <c r="L112" s="221">
        <f t="shared" si="19"/>
        <v>11</v>
      </c>
      <c r="N112" s="216">
        <f t="shared" si="20"/>
        <v>20833458.791972879</v>
      </c>
      <c r="O112" s="225">
        <f t="shared" si="21"/>
        <v>10974806.202371694</v>
      </c>
      <c r="P112" s="216">
        <f t="shared" si="22"/>
        <v>22659271.121086556</v>
      </c>
      <c r="Q112" s="225">
        <f t="shared" si="23"/>
        <v>11936621.361054998</v>
      </c>
    </row>
    <row r="113" spans="1:30" hidden="1" outlineLevel="1">
      <c r="F113" s="223"/>
      <c r="J113" s="224"/>
      <c r="L113" s="221">
        <f t="shared" si="19"/>
        <v>12</v>
      </c>
      <c r="N113" s="216">
        <f t="shared" si="20"/>
        <v>20833458.791972879</v>
      </c>
      <c r="O113" s="225">
        <f t="shared" si="21"/>
        <v>10353590.756954428</v>
      </c>
      <c r="P113" s="216">
        <f t="shared" si="22"/>
        <v>22659271.121086556</v>
      </c>
      <c r="Q113" s="225">
        <f t="shared" si="23"/>
        <v>11260963.548165092</v>
      </c>
    </row>
    <row r="114" spans="1:30" hidden="1" outlineLevel="1">
      <c r="F114" s="223"/>
      <c r="J114" s="224"/>
      <c r="L114" s="221">
        <f t="shared" si="19"/>
        <v>13</v>
      </c>
      <c r="N114" s="216">
        <f t="shared" si="20"/>
        <v>20833458.791972879</v>
      </c>
      <c r="O114" s="225">
        <f t="shared" si="21"/>
        <v>9767538.4499570057</v>
      </c>
      <c r="P114" s="216">
        <f t="shared" si="22"/>
        <v>22659271.121086556</v>
      </c>
      <c r="Q114" s="225">
        <f t="shared" si="23"/>
        <v>10623550.517136879</v>
      </c>
    </row>
    <row r="115" spans="1:30" hidden="1" outlineLevel="1">
      <c r="F115" s="223"/>
      <c r="J115" s="224"/>
      <c r="L115" s="221">
        <f t="shared" si="19"/>
        <v>14</v>
      </c>
      <c r="N115" s="216">
        <f t="shared" si="20"/>
        <v>20833458.791972879</v>
      </c>
      <c r="O115" s="225">
        <f t="shared" si="21"/>
        <v>9214658.9150537793</v>
      </c>
      <c r="P115" s="216">
        <f t="shared" si="22"/>
        <v>22659271.121086556</v>
      </c>
      <c r="Q115" s="225">
        <f t="shared" si="23"/>
        <v>10022217.468997056</v>
      </c>
    </row>
    <row r="116" spans="1:30" hidden="1" outlineLevel="1">
      <c r="F116" s="223"/>
      <c r="J116" s="224"/>
      <c r="L116" s="221">
        <f t="shared" si="19"/>
        <v>15</v>
      </c>
      <c r="N116" s="216">
        <f t="shared" si="20"/>
        <v>20833458.791972879</v>
      </c>
      <c r="O116" s="225">
        <f t="shared" si="21"/>
        <v>8693074.4481639415</v>
      </c>
      <c r="P116" s="216">
        <f t="shared" si="22"/>
        <v>22659271.121086556</v>
      </c>
      <c r="Q116" s="225">
        <f t="shared" si="23"/>
        <v>9454922.140563257</v>
      </c>
    </row>
    <row r="117" spans="1:30" hidden="1" outlineLevel="1">
      <c r="F117" s="223"/>
      <c r="J117" s="224"/>
      <c r="L117" s="221">
        <f t="shared" si="19"/>
        <v>16</v>
      </c>
      <c r="N117" s="216">
        <f t="shared" si="20"/>
        <v>20833458.791972879</v>
      </c>
      <c r="O117" s="225">
        <f t="shared" si="21"/>
        <v>8201013.6303433431</v>
      </c>
      <c r="P117" s="216">
        <f t="shared" si="22"/>
        <v>22659271.121086556</v>
      </c>
      <c r="Q117" s="225">
        <f t="shared" si="23"/>
        <v>8919737.8684559055</v>
      </c>
    </row>
    <row r="118" spans="1:30" hidden="1" outlineLevel="1">
      <c r="F118" s="223"/>
      <c r="J118" s="224"/>
      <c r="L118" s="221">
        <f t="shared" si="19"/>
        <v>17</v>
      </c>
      <c r="N118" s="216">
        <f t="shared" si="20"/>
        <v>20833458.791972879</v>
      </c>
      <c r="O118" s="225">
        <f t="shared" si="21"/>
        <v>7736805.3116446612</v>
      </c>
      <c r="P118" s="216">
        <f t="shared" si="22"/>
        <v>22659271.121086556</v>
      </c>
      <c r="Q118" s="225">
        <f t="shared" si="23"/>
        <v>8414847.0457131173</v>
      </c>
    </row>
    <row r="119" spans="1:30" hidden="1" outlineLevel="1">
      <c r="F119" s="223"/>
      <c r="J119" s="224"/>
      <c r="L119" s="221">
        <f t="shared" si="19"/>
        <v>18</v>
      </c>
      <c r="N119" s="216">
        <f t="shared" si="20"/>
        <v>20833458.791972879</v>
      </c>
      <c r="O119" s="225">
        <f t="shared" si="21"/>
        <v>7298872.9355138317</v>
      </c>
      <c r="P119" s="216">
        <f t="shared" si="22"/>
        <v>22659271.121086556</v>
      </c>
      <c r="Q119" s="225">
        <f t="shared" si="23"/>
        <v>7938534.9487859597</v>
      </c>
    </row>
    <row r="120" spans="1:30" hidden="1" outlineLevel="1">
      <c r="F120" s="223"/>
      <c r="J120" s="224"/>
      <c r="L120" s="221">
        <f t="shared" si="19"/>
        <v>19</v>
      </c>
      <c r="N120" s="216">
        <f t="shared" si="20"/>
        <v>20833458.791972879</v>
      </c>
      <c r="O120" s="225">
        <f t="shared" si="21"/>
        <v>6885729.18444701</v>
      </c>
      <c r="P120" s="216">
        <f t="shared" si="22"/>
        <v>22659271.121086556</v>
      </c>
      <c r="Q120" s="225">
        <f t="shared" si="23"/>
        <v>7489183.9139490174</v>
      </c>
    </row>
    <row r="121" spans="1:30" hidden="1" outlineLevel="1">
      <c r="F121" s="223"/>
      <c r="J121" s="224"/>
      <c r="L121" s="221">
        <f t="shared" si="19"/>
        <v>20</v>
      </c>
      <c r="N121" s="216">
        <f t="shared" si="20"/>
        <v>20833458.791972879</v>
      </c>
      <c r="O121" s="225">
        <f t="shared" si="21"/>
        <v>6495970.9287235951</v>
      </c>
      <c r="P121" s="216">
        <f t="shared" si="22"/>
        <v>22659271.121086556</v>
      </c>
      <c r="Q121" s="225">
        <f t="shared" si="23"/>
        <v>7065267.8433481306</v>
      </c>
    </row>
    <row r="122" spans="1:30" hidden="1" outlineLevel="1">
      <c r="F122" s="223"/>
      <c r="L122" s="227"/>
      <c r="N122" s="216"/>
      <c r="O122" s="225"/>
      <c r="P122" s="216"/>
      <c r="Q122" s="225"/>
    </row>
    <row r="123" spans="1:30" hidden="1" outlineLevel="1">
      <c r="F123" s="223"/>
      <c r="L123" s="218" t="s">
        <v>18</v>
      </c>
      <c r="N123" s="216"/>
      <c r="O123" s="220">
        <f>SUM(O102:O121)</f>
        <v>239145313.97232145</v>
      </c>
      <c r="P123" s="216"/>
      <c r="Q123" s="220">
        <f>SUM(Q102:Q121)</f>
        <v>259900054.62897348</v>
      </c>
    </row>
    <row r="124" spans="1:30" hidden="1" outlineLevel="1">
      <c r="F124" s="223"/>
      <c r="N124" s="154"/>
      <c r="O124" s="156"/>
      <c r="P124" s="228"/>
      <c r="Q124" s="229"/>
    </row>
    <row r="125" spans="1:30" hidden="1" outlineLevel="1">
      <c r="F125" s="223"/>
    </row>
    <row r="126" spans="1:30" collapsed="1">
      <c r="F126" s="223"/>
    </row>
    <row r="127" spans="1:30">
      <c r="A127" s="97" t="str">
        <f>Input!D92</f>
        <v>Système d'irrigation à generateur diesel</v>
      </c>
      <c r="B127" s="230"/>
      <c r="C127" s="230"/>
      <c r="D127" s="230"/>
      <c r="E127" s="230"/>
      <c r="F127" s="230"/>
      <c r="G127" s="230"/>
      <c r="H127" s="230"/>
      <c r="I127" s="230"/>
      <c r="J127" s="230"/>
      <c r="K127" s="230"/>
      <c r="L127" s="230"/>
      <c r="M127" s="230"/>
      <c r="N127" s="230"/>
      <c r="O127" s="230"/>
      <c r="P127" s="230"/>
      <c r="Q127" s="230"/>
      <c r="R127" s="230"/>
      <c r="S127" s="230"/>
      <c r="T127" s="230"/>
      <c r="U127" s="230"/>
      <c r="V127" s="230"/>
      <c r="W127" s="230"/>
      <c r="X127" s="230"/>
      <c r="Y127" s="230"/>
      <c r="Z127" s="230"/>
      <c r="AA127" s="230"/>
      <c r="AB127" s="230"/>
      <c r="AC127" s="230"/>
      <c r="AD127" s="231"/>
    </row>
    <row r="128" spans="1:30">
      <c r="A128" s="98"/>
      <c r="B128" s="232"/>
      <c r="C128" s="232"/>
      <c r="D128" s="232"/>
      <c r="E128" s="232"/>
      <c r="F128" s="232"/>
      <c r="G128" s="232"/>
      <c r="H128" s="232"/>
      <c r="I128" s="232"/>
      <c r="J128" s="232"/>
      <c r="K128" s="232"/>
      <c r="L128" s="232"/>
      <c r="M128" s="232"/>
      <c r="N128" s="232"/>
      <c r="O128" s="232"/>
      <c r="P128" s="232"/>
      <c r="Q128" s="232"/>
      <c r="R128" s="232"/>
      <c r="S128" s="232"/>
      <c r="T128" s="232"/>
      <c r="U128" s="232"/>
      <c r="V128" s="232"/>
      <c r="W128" s="232"/>
      <c r="X128" s="232"/>
      <c r="Y128" s="232"/>
      <c r="Z128" s="232"/>
      <c r="AA128" s="232"/>
      <c r="AB128" s="232"/>
      <c r="AC128" s="232"/>
      <c r="AD128" s="233"/>
    </row>
    <row r="129" spans="1:30" ht="14.25">
      <c r="A129" s="234" t="str">
        <f>Input!C96</f>
        <v>Génératrice</v>
      </c>
      <c r="B129" s="232"/>
      <c r="C129" s="232" t="str">
        <f>IF(Input!$E$8="","",Input!$E$8)</f>
        <v>FCFA</v>
      </c>
      <c r="D129" s="232">
        <f>Input!E96</f>
        <v>900000</v>
      </c>
      <c r="E129" s="240">
        <f>IF(MOD(E11,Input!$G$96)=0,($D$129*(1+$B$2)^E11),0)</f>
        <v>0</v>
      </c>
      <c r="F129" s="240">
        <f>IF(MOD(F11,Input!$G$96)=0,($D$129*(1+$B$2)^F11),0)</f>
        <v>0</v>
      </c>
      <c r="G129" s="240">
        <f>IF(MOD(G11,Input!$G$96)=0,($D$129*(1+$B$2)^G11),0)</f>
        <v>983454.3</v>
      </c>
      <c r="H129" s="240">
        <f>IF(MOD(H11,Input!$G$96)=0,($D$129*(1+$B$2)^H11),0)</f>
        <v>0</v>
      </c>
      <c r="I129" s="240">
        <f>IF(MOD(I11,Input!$G$96)=0,($D$129*(1+$B$2)^I11),0)</f>
        <v>0</v>
      </c>
      <c r="J129" s="240">
        <f>IF(MOD(J11,Input!$G$96)=0,($D$129*(1+$B$2)^J11),0)</f>
        <v>1074647.0668760999</v>
      </c>
      <c r="K129" s="240">
        <f>IF(MOD(K11,Input!$G$96)=0,($D$129*(1+$B$2)^K11),0)</f>
        <v>0</v>
      </c>
      <c r="L129" s="240">
        <f>IF(MOD(L11,Input!$G$96)=0,($D$129*(1+$B$2)^L11),0)</f>
        <v>0</v>
      </c>
      <c r="M129" s="240">
        <f>IF(MOD(M11,Input!$G$96)=0,($D$129*(1+$B$2)^M11),0)</f>
        <v>1174295.86544632</v>
      </c>
      <c r="N129" s="240">
        <f>IF(MOD(N11,Input!$G$96)=0,($D$129*(1+$B$2)^N11),0)</f>
        <v>0</v>
      </c>
      <c r="O129" s="240">
        <f>IF(MOD(O11,Input!$G$96)=0,($D$129*(1+$B$2)^O11),0)</f>
        <v>0</v>
      </c>
      <c r="P129" s="240">
        <f>IF(MOD(P11,Input!$G$96)=0,($D$129*(1+$B$2)^P11),0)</f>
        <v>1283184.7981615607</v>
      </c>
      <c r="Q129" s="240">
        <f>IF(MOD(Q11,Input!$G$96)=0,($D$129*(1+$B$2)^Q11),0)</f>
        <v>0</v>
      </c>
      <c r="R129" s="240">
        <f>IF(MOD(R11,Input!$G$96)=0,($D$129*(1+$B$2)^R11),0)</f>
        <v>0</v>
      </c>
      <c r="S129" s="240">
        <f>IF(MOD(S11,Input!$G$96)=0,($D$129*(1+$B$2)^S11),0)</f>
        <v>1402170.6749406881</v>
      </c>
      <c r="T129" s="240">
        <f>IF(MOD(T11,Input!$G$96)=0,($D$129*(1+$B$2)^T11),0)</f>
        <v>0</v>
      </c>
      <c r="U129" s="240">
        <f>IF(MOD(U11,Input!$G$96)=0,($D$129*(1+$B$2)^U11),0)</f>
        <v>0</v>
      </c>
      <c r="V129" s="240">
        <f>IF(MOD(V11,Input!$G$96)=0,($D$129*(1+$B$2)^V11),0)</f>
        <v>1532189.755115913</v>
      </c>
      <c r="W129" s="240">
        <f>IF(MOD(W11,Input!$G$96)=0,($D$129*(1+$B$2)^W11),0)</f>
        <v>0</v>
      </c>
      <c r="X129" s="240">
        <f>IF(MOD(X11,Input!$G$96)=0,($D$129*(1+$B$2)^X11),0)</f>
        <v>0</v>
      </c>
      <c r="Y129" s="240">
        <f>IF(MOD(Y11,Input!$G$96)=0,($D$129*(1+$B$2)^Y11),0)</f>
        <v>1674265.114538546</v>
      </c>
      <c r="Z129" s="240">
        <f>IF(MOD(Z11,Input!$G$96)=0,($D$129*(1+$B$2)^Z11),0)</f>
        <v>0</v>
      </c>
      <c r="AA129" s="240">
        <f>IF(MOD(AA11,Input!$G$96)=0,($D$129*(1+$B$2)^AA11),0)</f>
        <v>0</v>
      </c>
      <c r="AB129" s="240">
        <f>IF(MOD(AB11,Input!$G$96)=0,($D$129*(1+$B$2)^AB11),0)</f>
        <v>1829514.6958143616</v>
      </c>
      <c r="AC129" s="240">
        <f>IF(MOD(AC11,Input!$G$96)=0,($D$129*(1+$B$2)^AC11),0)</f>
        <v>0</v>
      </c>
      <c r="AD129" s="233"/>
    </row>
    <row r="130" spans="1:30" ht="14.25">
      <c r="A130" s="234" t="str">
        <f>Input!C97</f>
        <v>Pompe</v>
      </c>
      <c r="B130" s="232"/>
      <c r="C130" s="232" t="str">
        <f>IF(Input!$E$8="","",Input!$E$8)</f>
        <v>FCFA</v>
      </c>
      <c r="D130" s="232">
        <f>Input!E97</f>
        <v>1000000</v>
      </c>
      <c r="E130" s="240">
        <f>IF(MOD(E11,Input!$G$97)=0,($D$130*(1+$B$2)^E11),0)</f>
        <v>0</v>
      </c>
      <c r="F130" s="240">
        <f>IF(MOD(F11,Input!$G$97)=0,($D$130*(1+$B$2)^F11),0)</f>
        <v>0</v>
      </c>
      <c r="G130" s="240">
        <f>IF(MOD(G11,Input!$G$97)=0,($D$130*(1+$B$2)^G11),0)</f>
        <v>0</v>
      </c>
      <c r="H130" s="240">
        <f>IF(MOD(H11,Input!$G$97)=0,($D$130*(1+$B$2)^H11),0)</f>
        <v>0</v>
      </c>
      <c r="I130" s="240">
        <f>IF(MOD(I11,Input!$G$97)=0,($D$130*(1+$B$2)^I11),0)</f>
        <v>1159274.0742999997</v>
      </c>
      <c r="J130" s="240">
        <f>IF(MOD(J11,Input!$G$97)=0,($D$130*(1+$B$2)^J11),0)</f>
        <v>0</v>
      </c>
      <c r="K130" s="240">
        <f>IF(MOD(K11,Input!$G$97)=0,($D$130*(1+$B$2)^K11),0)</f>
        <v>0</v>
      </c>
      <c r="L130" s="240">
        <f>IF(MOD(L11,Input!$G$97)=0,($D$130*(1+$B$2)^L11),0)</f>
        <v>0</v>
      </c>
      <c r="M130" s="240">
        <f>IF(MOD(M11,Input!$G$97)=0,($D$130*(1+$B$2)^M11),0)</f>
        <v>0</v>
      </c>
      <c r="N130" s="240">
        <f>IF(MOD(N11,Input!$G$97)=0,($D$130*(1+$B$2)^N11),0)</f>
        <v>1343916.3793441218</v>
      </c>
      <c r="O130" s="240">
        <f>IF(MOD(O11,Input!$G$97)=0,($D$130*(1+$B$2)^O11),0)</f>
        <v>0</v>
      </c>
      <c r="P130" s="240">
        <f>IF(MOD(P11,Input!$G$97)=0,($D$130*(1+$B$2)^P11),0)</f>
        <v>0</v>
      </c>
      <c r="Q130" s="240">
        <f>IF(MOD(Q11,Input!$G$97)=0,($D$130*(1+$B$2)^Q11),0)</f>
        <v>0</v>
      </c>
      <c r="R130" s="240">
        <f>IF(MOD(R11,Input!$G$97)=0,($D$130*(1+$B$2)^R11),0)</f>
        <v>0</v>
      </c>
      <c r="S130" s="240">
        <f>IF(MOD(S11,Input!$G$97)=0,($D$130*(1+$B$2)^S11),0)</f>
        <v>1557967.4166007645</v>
      </c>
      <c r="T130" s="240">
        <f>IF(MOD(T11,Input!$G$97)=0,($D$130*(1+$B$2)^T11),0)</f>
        <v>0</v>
      </c>
      <c r="U130" s="240">
        <f>IF(MOD(U11,Input!$G$97)=0,($D$130*(1+$B$2)^U11),0)</f>
        <v>0</v>
      </c>
      <c r="V130" s="240">
        <f>IF(MOD(V11,Input!$G$97)=0,($D$130*(1+$B$2)^V11),0)</f>
        <v>0</v>
      </c>
      <c r="W130" s="240">
        <f>IF(MOD(W11,Input!$G$97)=0,($D$130*(1+$B$2)^W11),0)</f>
        <v>0</v>
      </c>
      <c r="X130" s="240">
        <f>IF(MOD(X11,Input!$G$97)=0,($D$130*(1+$B$2)^X11),0)</f>
        <v>1806111.2346694132</v>
      </c>
      <c r="Y130" s="240">
        <f>IF(MOD(Y11,Input!$G$97)=0,($D$130*(1+$B$2)^Y11),0)</f>
        <v>0</v>
      </c>
      <c r="Z130" s="240">
        <f>IF(MOD(Z11,Input!$G$97)=0,($D$130*(1+$B$2)^Z11),0)</f>
        <v>0</v>
      </c>
      <c r="AA130" s="240">
        <f>IF(MOD(AA11,Input!$G$97)=0,($D$130*(1+$B$2)^AA11),0)</f>
        <v>0</v>
      </c>
      <c r="AB130" s="240">
        <f>IF(MOD(AB11,Input!$G$97)=0,($D$130*(1+$B$2)^AB11),0)</f>
        <v>0</v>
      </c>
      <c r="AC130" s="240">
        <f>IF(MOD(AC11,Input!$G$97)=0,($D$130*(1+$B$2)^AC11),0)</f>
        <v>2093777.9296542138</v>
      </c>
      <c r="AD130" s="233"/>
    </row>
    <row r="131" spans="1:30" ht="14.25">
      <c r="A131" s="234" t="s">
        <v>4</v>
      </c>
      <c r="B131" s="232"/>
      <c r="C131" s="232" t="str">
        <f>IF(Input!$E$8="","",Input!$E$8)</f>
        <v>FCFA</v>
      </c>
      <c r="D131" s="232">
        <f>Input!E98</f>
        <v>120000</v>
      </c>
      <c r="E131" s="240">
        <f>IF(MOD(E11,Input!$G$98)=0,($D$131*(1+$B$2)^E11),0)</f>
        <v>0</v>
      </c>
      <c r="F131" s="240">
        <f>IF(MOD(F11,Input!$G$98)=0,($D$131*(1+$B$2)^F11),0)</f>
        <v>0</v>
      </c>
      <c r="G131" s="240">
        <f>IF(MOD(G11,Input!$G$98)=0,($D$131*(1+$B$2)^G11),0)</f>
        <v>0</v>
      </c>
      <c r="H131" s="240">
        <f>IF(MOD(H11,Input!$G$98)=0,($D$131*(1+$B$2)^H11),0)</f>
        <v>0</v>
      </c>
      <c r="I131" s="240">
        <f>IF(MOD(I11,Input!$G$98)=0,($D$131*(1+$B$2)^I11),0)</f>
        <v>139112.88891599997</v>
      </c>
      <c r="J131" s="240">
        <f>IF(MOD(J11,Input!$G$98)=0,($D$131*(1+$B$2)^J11),0)</f>
        <v>0</v>
      </c>
      <c r="K131" s="240">
        <f>IF(MOD(K11,Input!$G$98)=0,($D$131*(1+$B$2)^K11),0)</f>
        <v>0</v>
      </c>
      <c r="L131" s="240">
        <f>IF(MOD(L11,Input!$G$98)=0,($D$131*(1+$B$2)^L11),0)</f>
        <v>0</v>
      </c>
      <c r="M131" s="240">
        <f>IF(MOD(M11,Input!$G$98)=0,($D$131*(1+$B$2)^M11),0)</f>
        <v>0</v>
      </c>
      <c r="N131" s="240">
        <f>IF(MOD(N11,Input!$G$98)=0,($D$131*(1+$B$2)^N11),0)</f>
        <v>161269.96552129462</v>
      </c>
      <c r="O131" s="240">
        <f>IF(MOD(O11,Input!$G$98)=0,($D$131*(1+$B$2)^O11),0)</f>
        <v>0</v>
      </c>
      <c r="P131" s="240">
        <f>IF(MOD(P11,Input!$G$98)=0,($D$131*(1+$B$2)^P11),0)</f>
        <v>0</v>
      </c>
      <c r="Q131" s="240">
        <f>IF(MOD(Q11,Input!$G$98)=0,($D$131*(1+$B$2)^Q11),0)</f>
        <v>0</v>
      </c>
      <c r="R131" s="240">
        <f>IF(MOD(R11,Input!$G$98)=0,($D$131*(1+$B$2)^R11),0)</f>
        <v>0</v>
      </c>
      <c r="S131" s="240">
        <f>IF(MOD(S11,Input!$G$98)=0,($D$131*(1+$B$2)^S11),0)</f>
        <v>186956.08999209173</v>
      </c>
      <c r="T131" s="240">
        <f>IF(MOD(T11,Input!$G$98)=0,($D$131*(1+$B$2)^T11),0)</f>
        <v>0</v>
      </c>
      <c r="U131" s="240">
        <f>IF(MOD(U11,Input!$G$98)=0,($D$131*(1+$B$2)^U11),0)</f>
        <v>0</v>
      </c>
      <c r="V131" s="240">
        <f>IF(MOD(V11,Input!$G$98)=0,($D$131*(1+$B$2)^V11),0)</f>
        <v>0</v>
      </c>
      <c r="W131" s="240">
        <f>IF(MOD(W11,Input!$G$98)=0,($D$131*(1+$B$2)^W11),0)</f>
        <v>0</v>
      </c>
      <c r="X131" s="240">
        <f>IF(MOD(X11,Input!$G$98)=0,($D$131*(1+$B$2)^X11),0)</f>
        <v>216733.34816032959</v>
      </c>
      <c r="Y131" s="240">
        <f>IF(MOD(Y11,Input!$G$98)=0,($D$131*(1+$B$2)^Y11),0)</f>
        <v>0</v>
      </c>
      <c r="Z131" s="240">
        <f>IF(MOD(Z11,Input!$G$98)=0,($D$131*(1+$B$2)^Z11),0)</f>
        <v>0</v>
      </c>
      <c r="AA131" s="240">
        <f>IF(MOD(AA11,Input!$G$98)=0,($D$131*(1+$B$2)^AA11),0)</f>
        <v>0</v>
      </c>
      <c r="AB131" s="240">
        <f>IF(MOD(AB11,Input!$G$98)=0,($D$131*(1+$B$2)^AB11),0)</f>
        <v>0</v>
      </c>
      <c r="AC131" s="240">
        <f>IF(MOD(AC11,Input!$G$98)=0,($D$131*(1+$B$2)^AC11),0)</f>
        <v>251253.35155850567</v>
      </c>
      <c r="AD131" s="233"/>
    </row>
    <row r="132" spans="1:30" ht="14.25">
      <c r="A132" s="234" t="str">
        <f>Input!C99</f>
        <v>Reservoir d’eau</v>
      </c>
      <c r="B132" s="232"/>
      <c r="C132" s="232" t="str">
        <f>IF(Input!$E$8="","",Input!$E$8)</f>
        <v>FCFA</v>
      </c>
      <c r="D132" s="232">
        <f>Input!E99</f>
        <v>331370</v>
      </c>
      <c r="E132" s="240">
        <f>IF(MOD(E11,Input!$G$99)=0,($D$132*(1+$B$2)^E11),0)</f>
        <v>0</v>
      </c>
      <c r="F132" s="240">
        <f>IF(MOD(F11,Input!$G$99)=0,($D$132*(1+$B$2)^F11),0)</f>
        <v>0</v>
      </c>
      <c r="G132" s="240">
        <f>IF(MOD(G11,Input!$G$99)=0,($D$132*(1+$B$2)^G11),0)</f>
        <v>0</v>
      </c>
      <c r="H132" s="240">
        <f>IF(MOD(H11,Input!$G$99)=0,($D$132*(1+$B$2)^H11),0)</f>
        <v>0</v>
      </c>
      <c r="I132" s="240">
        <f>IF(MOD(I11,Input!$G$99)=0,($D$132*(1+$B$2)^I11),0)</f>
        <v>0</v>
      </c>
      <c r="J132" s="240">
        <f>IF(MOD(J11,Input!$G$99)=0,($D$132*(1+$B$2)^J11),0)</f>
        <v>0</v>
      </c>
      <c r="K132" s="240">
        <f>IF(MOD(K11,Input!$G$99)=0,($D$132*(1+$B$2)^K11),0)</f>
        <v>0</v>
      </c>
      <c r="L132" s="240">
        <f>IF(MOD(L11,Input!$G$99)=0,($D$132*(1+$B$2)^L11),0)</f>
        <v>0</v>
      </c>
      <c r="M132" s="240">
        <f>IF(MOD(M11,Input!$G$99)=0,($D$132*(1+$B$2)^M11),0)</f>
        <v>0</v>
      </c>
      <c r="N132" s="240">
        <f>IF(MOD(N11,Input!$G$99)=0,($D$132*(1+$B$2)^N11),0)</f>
        <v>0</v>
      </c>
      <c r="O132" s="240">
        <f>IF(MOD(O11,Input!$G$99)=0,($D$132*(1+$B$2)^O11),0)</f>
        <v>0</v>
      </c>
      <c r="P132" s="240">
        <f>IF(MOD(P11,Input!$G$99)=0,($D$132*(1+$B$2)^P11),0)</f>
        <v>0</v>
      </c>
      <c r="Q132" s="240">
        <f>IF(MOD(Q11,Input!$G$99)=0,($D$132*(1+$B$2)^Q11),0)</f>
        <v>0</v>
      </c>
      <c r="R132" s="240">
        <f>IF(MOD(R11,Input!$G$99)=0,($D$132*(1+$B$2)^R11),0)</f>
        <v>0</v>
      </c>
      <c r="S132" s="240">
        <f>IF(MOD(S11,Input!$G$99)=0,($D$132*(1+$B$2)^S11),0)</f>
        <v>0</v>
      </c>
      <c r="T132" s="240">
        <f>IF(MOD(T11,Input!$G$99)=0,($D$132*(1+$B$2)^T11),0)</f>
        <v>0</v>
      </c>
      <c r="U132" s="240">
        <f>IF(MOD(U11,Input!$G$99)=0,($D$132*(1+$B$2)^U11),0)</f>
        <v>0</v>
      </c>
      <c r="V132" s="240">
        <f>IF(MOD(V11,Input!$G$99)=0,($D$132*(1+$B$2)^V11),0)</f>
        <v>0</v>
      </c>
      <c r="W132" s="240">
        <f>IF(MOD(W11,Input!$G$99)=0,($D$132*(1+$B$2)^W11),0)</f>
        <v>0</v>
      </c>
      <c r="X132" s="240">
        <f>IF(MOD(X11,Input!$G$99)=0,($D$132*(1+$B$2)^X11),0)</f>
        <v>598491.07983240345</v>
      </c>
      <c r="Y132" s="240">
        <f>IF(MOD(Y11,Input!$G$99)=0,($D$132*(1+$B$2)^Y11),0)</f>
        <v>0</v>
      </c>
      <c r="Z132" s="240">
        <f>IF(MOD(Z11,Input!$G$99)=0,($D$132*(1+$B$2)^Z11),0)</f>
        <v>0</v>
      </c>
      <c r="AA132" s="240">
        <f>IF(MOD(AA11,Input!$G$99)=0,($D$132*(1+$B$2)^AA11),0)</f>
        <v>0</v>
      </c>
      <c r="AB132" s="240">
        <f>IF(MOD(AB11,Input!$G$99)=0,($D$132*(1+$B$2)^AB11),0)</f>
        <v>0</v>
      </c>
      <c r="AC132" s="240">
        <f>IF(MOD(AC11,Input!$G$99)=0,($D$132*(1+$B$2)^AC11),0)</f>
        <v>0</v>
      </c>
      <c r="AD132" s="233"/>
    </row>
    <row r="133" spans="1:30" ht="14.25">
      <c r="A133" s="235" t="s">
        <v>3</v>
      </c>
      <c r="B133" s="232"/>
      <c r="C133" s="232" t="str">
        <f>IF(Input!$E$8="","",Input!$E$8)</f>
        <v>FCFA</v>
      </c>
      <c r="D133" s="232">
        <f>Input!E100</f>
        <v>482000</v>
      </c>
      <c r="E133" s="240">
        <f>IF(MOD(E11,Input!$G$100)=0,($D$133*(1+$B$2)^E11),0)</f>
        <v>0</v>
      </c>
      <c r="F133" s="240">
        <f>IF(MOD(F11,Input!$G$100)=0,($D$133*(1+$B$2)^F11),0)</f>
        <v>0</v>
      </c>
      <c r="G133" s="240">
        <f>IF(MOD(G11,Input!$G$100)=0,($D$133*(1+$B$2)^G11),0)</f>
        <v>0</v>
      </c>
      <c r="H133" s="240">
        <f>IF(MOD(H11,Input!$G$100)=0,($D$133*(1+$B$2)^H11),0)</f>
        <v>0</v>
      </c>
      <c r="I133" s="240">
        <f>IF(MOD(I11,Input!$G$100)=0,($D$133*(1+$B$2)^I11),0)</f>
        <v>558770.1038125999</v>
      </c>
      <c r="J133" s="240">
        <f>IF(MOD(J11,Input!$G$100)=0,($D$133*(1+$B$2)^J11),0)</f>
        <v>0</v>
      </c>
      <c r="K133" s="240">
        <f>IF(MOD(K11,Input!$G$100)=0,($D$133*(1+$B$2)^K11),0)</f>
        <v>0</v>
      </c>
      <c r="L133" s="240">
        <f>IF(MOD(L11,Input!$G$100)=0,($D$133*(1+$B$2)^L11),0)</f>
        <v>0</v>
      </c>
      <c r="M133" s="240">
        <f>IF(MOD(M11,Input!$G$100)=0,($D$133*(1+$B$2)^M11),0)</f>
        <v>0</v>
      </c>
      <c r="N133" s="240">
        <f>IF(MOD(N11,Input!$G$100)=0,($D$133*(1+$B$2)^N11),0)</f>
        <v>647767.69484386675</v>
      </c>
      <c r="O133" s="240">
        <f>IF(MOD(O11,Input!$G$100)=0,($D$133*(1+$B$2)^O11),0)</f>
        <v>0</v>
      </c>
      <c r="P133" s="240">
        <f>IF(MOD(P11,Input!$G$100)=0,($D$133*(1+$B$2)^P11),0)</f>
        <v>0</v>
      </c>
      <c r="Q133" s="240">
        <f>IF(MOD(Q11,Input!$G$100)=0,($D$133*(1+$B$2)^Q11),0)</f>
        <v>0</v>
      </c>
      <c r="R133" s="240">
        <f>IF(MOD(R11,Input!$G$100)=0,($D$133*(1+$B$2)^R11),0)</f>
        <v>0</v>
      </c>
      <c r="S133" s="240">
        <f>IF(MOD(S11,Input!$G$100)=0,($D$133*(1+$B$2)^S11),0)</f>
        <v>750940.2948015685</v>
      </c>
      <c r="T133" s="240">
        <f>IF(MOD(T11,Input!$G$100)=0,($D$133*(1+$B$2)^T11),0)</f>
        <v>0</v>
      </c>
      <c r="U133" s="240">
        <f>IF(MOD(U11,Input!$G$100)=0,($D$133*(1+$B$2)^U11),0)</f>
        <v>0</v>
      </c>
      <c r="V133" s="240">
        <f>IF(MOD(V11,Input!$G$100)=0,($D$133*(1+$B$2)^V11),0)</f>
        <v>0</v>
      </c>
      <c r="W133" s="240">
        <f>IF(MOD(W11,Input!$G$100)=0,($D$133*(1+$B$2)^W11),0)</f>
        <v>0</v>
      </c>
      <c r="X133" s="240">
        <f>IF(MOD(X11,Input!$G$100)=0,($D$133*(1+$B$2)^X11),0)</f>
        <v>870545.61511065718</v>
      </c>
      <c r="Y133" s="240">
        <f>IF(MOD(Y11,Input!$G$100)=0,($D$133*(1+$B$2)^Y11),0)</f>
        <v>0</v>
      </c>
      <c r="Z133" s="240">
        <f>IF(MOD(Z11,Input!$G$100)=0,($D$133*(1+$B$2)^Z11),0)</f>
        <v>0</v>
      </c>
      <c r="AA133" s="240">
        <f>IF(MOD(AA11,Input!$G$100)=0,($D$133*(1+$B$2)^AA11),0)</f>
        <v>0</v>
      </c>
      <c r="AB133" s="240">
        <f>IF(MOD(AB11,Input!$G$100)=0,($D$133*(1+$B$2)^AB11),0)</f>
        <v>0</v>
      </c>
      <c r="AC133" s="240">
        <f>IF(MOD(AC11,Input!$G$100)=0,($D$133*(1+$B$2)^AC11),0)</f>
        <v>1009200.962093331</v>
      </c>
      <c r="AD133" s="233"/>
    </row>
    <row r="134" spans="1:30" ht="14.25">
      <c r="A134" s="235" t="s">
        <v>2</v>
      </c>
      <c r="B134" s="232"/>
      <c r="C134" s="232" t="str">
        <f>IF(Input!$E$8="","",Input!$E$8)</f>
        <v>FCFA</v>
      </c>
      <c r="D134" s="232">
        <f>Input!E101</f>
        <v>0</v>
      </c>
      <c r="E134" s="232"/>
      <c r="F134" s="232"/>
      <c r="G134" s="232"/>
      <c r="H134" s="232"/>
      <c r="I134" s="232"/>
      <c r="J134" s="232"/>
      <c r="K134" s="232"/>
      <c r="L134" s="232"/>
      <c r="M134" s="232"/>
      <c r="N134" s="232"/>
      <c r="O134" s="232"/>
      <c r="P134" s="232"/>
      <c r="Q134" s="232"/>
      <c r="R134" s="232"/>
      <c r="S134" s="232"/>
      <c r="T134" s="232"/>
      <c r="U134" s="232"/>
      <c r="V134" s="232"/>
      <c r="W134" s="232"/>
      <c r="X134" s="232"/>
      <c r="Y134" s="232"/>
      <c r="Z134" s="232"/>
      <c r="AA134" s="232"/>
      <c r="AB134" s="232"/>
      <c r="AC134" s="232"/>
      <c r="AD134" s="233"/>
    </row>
    <row r="135" spans="1:30" ht="14.25">
      <c r="A135" s="235" t="s">
        <v>0</v>
      </c>
      <c r="B135" s="232"/>
      <c r="C135" s="232" t="str">
        <f>IF(Input!$E$8="","",Input!$E$8)</f>
        <v>FCFA</v>
      </c>
      <c r="D135" s="232">
        <f>Input!E102</f>
        <v>120000</v>
      </c>
      <c r="E135" s="232"/>
      <c r="F135" s="232"/>
      <c r="G135" s="232"/>
      <c r="H135" s="232"/>
      <c r="I135" s="232"/>
      <c r="J135" s="232"/>
      <c r="K135" s="232"/>
      <c r="L135" s="232"/>
      <c r="M135" s="232"/>
      <c r="N135" s="232"/>
      <c r="O135" s="232"/>
      <c r="P135" s="232"/>
      <c r="Q135" s="232"/>
      <c r="R135" s="232"/>
      <c r="S135" s="232"/>
      <c r="T135" s="232"/>
      <c r="U135" s="232"/>
      <c r="V135" s="232"/>
      <c r="W135" s="232"/>
      <c r="X135" s="232"/>
      <c r="Y135" s="232"/>
      <c r="Z135" s="232"/>
      <c r="AA135" s="232"/>
      <c r="AB135" s="232"/>
      <c r="AC135" s="232"/>
      <c r="AD135" s="233"/>
    </row>
    <row r="136" spans="1:30" ht="14.25">
      <c r="A136" s="235" t="s">
        <v>47</v>
      </c>
      <c r="B136" s="232"/>
      <c r="C136" s="232" t="str">
        <f>IF(Input!$E$8="","",Input!$E$8)</f>
        <v>FCFA</v>
      </c>
      <c r="D136" s="232">
        <f>Input!E103</f>
        <v>50000</v>
      </c>
      <c r="E136" s="232"/>
      <c r="F136" s="232"/>
      <c r="G136" s="232"/>
      <c r="H136" s="232"/>
      <c r="I136" s="232"/>
      <c r="J136" s="232"/>
      <c r="K136" s="232"/>
      <c r="L136" s="232"/>
      <c r="M136" s="232"/>
      <c r="N136" s="232"/>
      <c r="O136" s="232"/>
      <c r="P136" s="232"/>
      <c r="Q136" s="232"/>
      <c r="R136" s="232"/>
      <c r="S136" s="232"/>
      <c r="T136" s="232"/>
      <c r="U136" s="232"/>
      <c r="V136" s="232"/>
      <c r="W136" s="232"/>
      <c r="X136" s="232"/>
      <c r="Y136" s="232"/>
      <c r="Z136" s="232"/>
      <c r="AA136" s="232"/>
      <c r="AB136" s="232"/>
      <c r="AC136" s="232"/>
      <c r="AD136" s="233"/>
    </row>
    <row r="137" spans="1:30">
      <c r="A137" s="236" t="s">
        <v>59</v>
      </c>
      <c r="B137" s="232"/>
      <c r="C137" s="237" t="str">
        <f>IF(Input!$E$8="","",Input!$E$8)</f>
        <v>FCFA</v>
      </c>
      <c r="D137" s="237">
        <v>0</v>
      </c>
      <c r="E137" s="238">
        <f>IF(E11&lt;='Loan Repayment Diesel'!Loan_Years,'Loan Repayment Diesel'!Scheduled_Monthly_Payment,0)</f>
        <v>0</v>
      </c>
      <c r="F137" s="238">
        <f>IF(F11&lt;='Loan Repayment Diesel'!Loan_Years,'Loan Repayment Diesel'!Scheduled_Monthly_Payment,0)</f>
        <v>0</v>
      </c>
      <c r="G137" s="238">
        <f>IF(G11&lt;='Loan Repayment Diesel'!Loan_Years,'Loan Repayment Diesel'!Scheduled_Monthly_Payment,0)</f>
        <v>0</v>
      </c>
      <c r="H137" s="238">
        <f>IF(H11&lt;='Loan Repayment Diesel'!Loan_Years,'Loan Repayment Diesel'!Scheduled_Monthly_Payment,0)</f>
        <v>0</v>
      </c>
      <c r="I137" s="238">
        <f>IF(I11&lt;='Loan Repayment Diesel'!Loan_Years,'Loan Repayment Diesel'!Scheduled_Monthly_Payment,0)</f>
        <v>0</v>
      </c>
      <c r="J137" s="238">
        <f>IF(J11&lt;='Loan Repayment Diesel'!Loan_Years,'Loan Repayment Diesel'!Scheduled_Monthly_Payment,0)</f>
        <v>0</v>
      </c>
      <c r="K137" s="238">
        <f>IF(K11&lt;='Loan Repayment Diesel'!Loan_Years,'Loan Repayment Diesel'!Scheduled_Monthly_Payment,0)</f>
        <v>0</v>
      </c>
      <c r="L137" s="238">
        <f>IF(L11&lt;='Loan Repayment Diesel'!Loan_Years,'Loan Repayment Diesel'!Scheduled_Monthly_Payment,0)</f>
        <v>0</v>
      </c>
      <c r="M137" s="238">
        <f>IF(M11&lt;='Loan Repayment Diesel'!Loan_Years,'Loan Repayment Diesel'!Scheduled_Monthly_Payment,0)</f>
        <v>0</v>
      </c>
      <c r="N137" s="238">
        <f>IF(N11&lt;='Loan Repayment Diesel'!Loan_Years,'Loan Repayment Diesel'!Scheduled_Monthly_Payment,0)</f>
        <v>0</v>
      </c>
      <c r="O137" s="238">
        <f>IF(O11&lt;='Loan Repayment Diesel'!Loan_Years,'Loan Repayment Diesel'!Scheduled_Monthly_Payment,0)</f>
        <v>0</v>
      </c>
      <c r="P137" s="238">
        <f>IF(P11&lt;='Loan Repayment Diesel'!Loan_Years,'Loan Repayment Diesel'!Scheduled_Monthly_Payment,0)</f>
        <v>0</v>
      </c>
      <c r="Q137" s="238">
        <f>IF(Q11&lt;='Loan Repayment Diesel'!Loan_Years,'Loan Repayment Diesel'!Scheduled_Monthly_Payment,0)</f>
        <v>0</v>
      </c>
      <c r="R137" s="238">
        <f>IF(R11&lt;='Loan Repayment Diesel'!Loan_Years,'Loan Repayment Diesel'!Scheduled_Monthly_Payment,0)</f>
        <v>0</v>
      </c>
      <c r="S137" s="238">
        <f>IF(S11&lt;='Loan Repayment Diesel'!Loan_Years,'Loan Repayment Diesel'!Scheduled_Monthly_Payment,0)</f>
        <v>0</v>
      </c>
      <c r="T137" s="238">
        <f>IF(T11&lt;='Loan Repayment Diesel'!Loan_Years,'Loan Repayment Diesel'!Scheduled_Monthly_Payment,0)</f>
        <v>0</v>
      </c>
      <c r="U137" s="238">
        <f>IF(U11&lt;='Loan Repayment Diesel'!Loan_Years,'Loan Repayment Diesel'!Scheduled_Monthly_Payment,0)</f>
        <v>0</v>
      </c>
      <c r="V137" s="238">
        <f>IF(V11&lt;='Loan Repayment Diesel'!Loan_Years,'Loan Repayment Diesel'!Scheduled_Monthly_Payment,0)</f>
        <v>0</v>
      </c>
      <c r="W137" s="238">
        <f>IF(W11&lt;='Loan Repayment Diesel'!Loan_Years,'Loan Repayment Diesel'!Scheduled_Monthly_Payment,0)</f>
        <v>0</v>
      </c>
      <c r="X137" s="238">
        <f>IF(X11&lt;='Loan Repayment Diesel'!Loan_Years,'Loan Repayment Diesel'!Scheduled_Monthly_Payment,0)</f>
        <v>0</v>
      </c>
      <c r="Y137" s="238">
        <f>IF(Y11&lt;='Loan Repayment Diesel'!Loan_Years,'Loan Repayment Diesel'!Scheduled_Monthly_Payment,0)</f>
        <v>0</v>
      </c>
      <c r="Z137" s="238">
        <f>IF(Z11&lt;='Loan Repayment Diesel'!Loan_Years,'Loan Repayment Diesel'!Scheduled_Monthly_Payment,0)</f>
        <v>0</v>
      </c>
      <c r="AA137" s="238">
        <f>IF(AA11&lt;='Loan Repayment Diesel'!Loan_Years,'Loan Repayment Diesel'!Scheduled_Monthly_Payment,0)</f>
        <v>0</v>
      </c>
      <c r="AB137" s="238">
        <f>IF(AB11&lt;='Loan Repayment Diesel'!Loan_Years,'Loan Repayment Diesel'!Scheduled_Monthly_Payment,0)</f>
        <v>0</v>
      </c>
      <c r="AC137" s="238">
        <f>IF(AC11&lt;='Loan Repayment Diesel'!Loan_Years,'Loan Repayment Diesel'!Scheduled_Monthly_Payment,0)</f>
        <v>0</v>
      </c>
      <c r="AD137" s="233"/>
    </row>
    <row r="138" spans="1:30">
      <c r="A138" s="236" t="s">
        <v>71</v>
      </c>
      <c r="B138" s="232"/>
      <c r="C138" s="232" t="str">
        <f>IF(Input!$E$8="","",Input!$E$8)</f>
        <v>FCFA</v>
      </c>
      <c r="D138" s="232">
        <v>0</v>
      </c>
      <c r="E138" s="239">
        <f>Input!E108</f>
        <v>1378424.6575342466</v>
      </c>
      <c r="F138" s="240">
        <f>E138*(1+(1*$B$5))</f>
        <v>1433561.6438356165</v>
      </c>
      <c r="G138" s="240">
        <f t="shared" ref="G138:AC138" si="24">F138*(1+(1*$B$5))</f>
        <v>1490904.1095890412</v>
      </c>
      <c r="H138" s="240">
        <f t="shared" si="24"/>
        <v>1550540.273972603</v>
      </c>
      <c r="I138" s="240">
        <f t="shared" si="24"/>
        <v>1612561.8849315073</v>
      </c>
      <c r="J138" s="240">
        <f t="shared" si="24"/>
        <v>1677064.3603287677</v>
      </c>
      <c r="K138" s="240">
        <f t="shared" si="24"/>
        <v>1744146.9347419185</v>
      </c>
      <c r="L138" s="240">
        <f t="shared" si="24"/>
        <v>1813912.8121315953</v>
      </c>
      <c r="M138" s="240">
        <f t="shared" si="24"/>
        <v>1886469.3246168592</v>
      </c>
      <c r="N138" s="240">
        <f t="shared" si="24"/>
        <v>1961928.0976015336</v>
      </c>
      <c r="O138" s="240">
        <f t="shared" si="24"/>
        <v>2040405.2215055951</v>
      </c>
      <c r="P138" s="240">
        <f t="shared" si="24"/>
        <v>2122021.430365819</v>
      </c>
      <c r="Q138" s="240">
        <f t="shared" si="24"/>
        <v>2206902.2875804519</v>
      </c>
      <c r="R138" s="240">
        <f t="shared" si="24"/>
        <v>2295178.3790836702</v>
      </c>
      <c r="S138" s="240">
        <f t="shared" si="24"/>
        <v>2386985.514247017</v>
      </c>
      <c r="T138" s="240">
        <f t="shared" si="24"/>
        <v>2482464.9348168978</v>
      </c>
      <c r="U138" s="240">
        <f t="shared" si="24"/>
        <v>2581763.5322095738</v>
      </c>
      <c r="V138" s="240">
        <f t="shared" si="24"/>
        <v>2685034.0734979566</v>
      </c>
      <c r="W138" s="240">
        <f t="shared" si="24"/>
        <v>2792435.436437875</v>
      </c>
      <c r="X138" s="240">
        <f t="shared" si="24"/>
        <v>2904132.8538953899</v>
      </c>
      <c r="Y138" s="240">
        <f t="shared" si="24"/>
        <v>3020298.1680512056</v>
      </c>
      <c r="Z138" s="240">
        <f t="shared" si="24"/>
        <v>3141110.0947732539</v>
      </c>
      <c r="AA138" s="240">
        <f t="shared" si="24"/>
        <v>3266754.4985641842</v>
      </c>
      <c r="AB138" s="240">
        <f t="shared" si="24"/>
        <v>3397424.6785067515</v>
      </c>
      <c r="AC138" s="240">
        <f t="shared" si="24"/>
        <v>3533321.6656470215</v>
      </c>
      <c r="AD138" s="233"/>
    </row>
    <row r="139" spans="1:30">
      <c r="A139" s="241" t="s">
        <v>10</v>
      </c>
      <c r="B139" s="232"/>
      <c r="C139" s="232" t="str">
        <f>IF(Input!$E$8="","",Input!$E$8)</f>
        <v>FCFA</v>
      </c>
      <c r="D139" s="232">
        <v>0</v>
      </c>
      <c r="E139" s="242">
        <f>SUM(Input!E109:E110)</f>
        <v>65000</v>
      </c>
      <c r="F139" s="240">
        <f t="shared" ref="F139" si="25">E139*(1+(1*$B$2))</f>
        <v>66950</v>
      </c>
      <c r="G139" s="240">
        <f t="shared" ref="G139" si="26">F139*(1+(1*$B$2))</f>
        <v>68958.5</v>
      </c>
      <c r="H139" s="240">
        <f t="shared" ref="H139" si="27">G139*(1+(1*$B$2))</f>
        <v>71027.255000000005</v>
      </c>
      <c r="I139" s="240">
        <f t="shared" ref="I139" si="28">H139*(1+(1*$B$2))</f>
        <v>73158.072650000002</v>
      </c>
      <c r="J139" s="240">
        <f t="shared" ref="J139" si="29">I139*(1+(1*$B$2))</f>
        <v>75352.814829499999</v>
      </c>
      <c r="K139" s="240">
        <f t="shared" ref="K139" si="30">J139*(1+(1*$B$2))</f>
        <v>77613.399274384996</v>
      </c>
      <c r="L139" s="240">
        <f t="shared" ref="L139" si="31">K139*(1+(1*$B$2))</f>
        <v>79941.801252616555</v>
      </c>
      <c r="M139" s="240">
        <f t="shared" ref="M139" si="32">L139*(1+(1*$B$2))</f>
        <v>82340.055290195058</v>
      </c>
      <c r="N139" s="240">
        <f t="shared" ref="N139" si="33">M139*(1+(1*$B$2))</f>
        <v>84810.256948900918</v>
      </c>
      <c r="O139" s="240">
        <f t="shared" ref="O139" si="34">N139*(1+(1*$B$2))</f>
        <v>87354.564657367955</v>
      </c>
      <c r="P139" s="240">
        <f t="shared" ref="P139" si="35">O139*(1+(1*$B$2))</f>
        <v>89975.201597088992</v>
      </c>
      <c r="Q139" s="240">
        <f t="shared" ref="Q139" si="36">P139*(1+(1*$B$2))</f>
        <v>92674.457645001661</v>
      </c>
      <c r="R139" s="240">
        <f t="shared" ref="R139" si="37">Q139*(1+(1*$B$2))</f>
        <v>95454.691374351707</v>
      </c>
      <c r="S139" s="240">
        <f t="shared" ref="S139" si="38">R139*(1+(1*$B$2))</f>
        <v>98318.332115582263</v>
      </c>
      <c r="T139" s="240">
        <f t="shared" ref="T139" si="39">S139*(1+(1*$B$2))</f>
        <v>101267.88207904973</v>
      </c>
      <c r="U139" s="240">
        <f t="shared" ref="U139" si="40">T139*(1+(1*$B$2))</f>
        <v>104305.91854142123</v>
      </c>
      <c r="V139" s="240">
        <f t="shared" ref="V139" si="41">U139*(1+(1*$B$2))</f>
        <v>107435.09609766386</v>
      </c>
      <c r="W139" s="240">
        <f t="shared" ref="W139" si="42">V139*(1+(1*$B$2))</f>
        <v>110658.14898059377</v>
      </c>
      <c r="X139" s="240">
        <f t="shared" ref="X139" si="43">W139*(1+(1*$B$2))</f>
        <v>113977.89345001159</v>
      </c>
      <c r="Y139" s="240">
        <f t="shared" ref="Y139" si="44">X139*(1+(1*$B$2))</f>
        <v>117397.23025351194</v>
      </c>
      <c r="Z139" s="240">
        <f t="shared" ref="Z139" si="45">Y139*(1+(1*$B$2))</f>
        <v>120919.1471611173</v>
      </c>
      <c r="AA139" s="240">
        <f t="shared" ref="AA139" si="46">Z139*(1+(1*$B$2))</f>
        <v>124546.72157595083</v>
      </c>
      <c r="AB139" s="240">
        <f t="shared" ref="AB139" si="47">AA139*(1+(1*$B$2))</f>
        <v>128283.12322322936</v>
      </c>
      <c r="AC139" s="240">
        <f t="shared" ref="AC139" si="48">AB139*(1+(1*$B$2))</f>
        <v>132131.61691992625</v>
      </c>
      <c r="AD139" s="233"/>
    </row>
    <row r="140" spans="1:30">
      <c r="A140" s="241" t="s">
        <v>88</v>
      </c>
      <c r="B140" s="232"/>
      <c r="C140" s="232"/>
      <c r="D140" s="232"/>
      <c r="E140" s="232">
        <f>$B$8*$B$9</f>
        <v>0</v>
      </c>
      <c r="F140" s="232">
        <f t="shared" ref="F140:AC140" si="49">$B$8*$B$9</f>
        <v>0</v>
      </c>
      <c r="G140" s="232">
        <f t="shared" si="49"/>
        <v>0</v>
      </c>
      <c r="H140" s="232">
        <f t="shared" si="49"/>
        <v>0</v>
      </c>
      <c r="I140" s="232">
        <f t="shared" si="49"/>
        <v>0</v>
      </c>
      <c r="J140" s="232">
        <f t="shared" si="49"/>
        <v>0</v>
      </c>
      <c r="K140" s="232">
        <f t="shared" si="49"/>
        <v>0</v>
      </c>
      <c r="L140" s="232">
        <f t="shared" si="49"/>
        <v>0</v>
      </c>
      <c r="M140" s="232">
        <f t="shared" si="49"/>
        <v>0</v>
      </c>
      <c r="N140" s="232">
        <f t="shared" si="49"/>
        <v>0</v>
      </c>
      <c r="O140" s="232">
        <f t="shared" si="49"/>
        <v>0</v>
      </c>
      <c r="P140" s="232">
        <f t="shared" si="49"/>
        <v>0</v>
      </c>
      <c r="Q140" s="232">
        <f t="shared" si="49"/>
        <v>0</v>
      </c>
      <c r="R140" s="232">
        <f t="shared" si="49"/>
        <v>0</v>
      </c>
      <c r="S140" s="232">
        <f t="shared" si="49"/>
        <v>0</v>
      </c>
      <c r="T140" s="232">
        <f t="shared" si="49"/>
        <v>0</v>
      </c>
      <c r="U140" s="232">
        <f t="shared" si="49"/>
        <v>0</v>
      </c>
      <c r="V140" s="232">
        <f t="shared" si="49"/>
        <v>0</v>
      </c>
      <c r="W140" s="232">
        <f t="shared" si="49"/>
        <v>0</v>
      </c>
      <c r="X140" s="232">
        <f t="shared" si="49"/>
        <v>0</v>
      </c>
      <c r="Y140" s="232">
        <f t="shared" si="49"/>
        <v>0</v>
      </c>
      <c r="Z140" s="232">
        <f t="shared" si="49"/>
        <v>0</v>
      </c>
      <c r="AA140" s="232">
        <f t="shared" si="49"/>
        <v>0</v>
      </c>
      <c r="AB140" s="232">
        <f t="shared" si="49"/>
        <v>0</v>
      </c>
      <c r="AC140" s="232">
        <f t="shared" si="49"/>
        <v>0</v>
      </c>
      <c r="AD140" s="233"/>
    </row>
    <row r="141" spans="1:30">
      <c r="A141" s="241"/>
      <c r="B141" s="232"/>
      <c r="C141" s="232"/>
      <c r="D141" s="232"/>
      <c r="E141" s="242"/>
      <c r="F141" s="242"/>
      <c r="G141" s="242"/>
      <c r="H141" s="242"/>
      <c r="I141" s="242"/>
      <c r="J141" s="242"/>
      <c r="K141" s="242"/>
      <c r="L141" s="242"/>
      <c r="M141" s="242"/>
      <c r="N141" s="242"/>
      <c r="O141" s="242"/>
      <c r="P141" s="242"/>
      <c r="Q141" s="242"/>
      <c r="R141" s="242"/>
      <c r="S141" s="242"/>
      <c r="T141" s="242"/>
      <c r="U141" s="242"/>
      <c r="V141" s="242"/>
      <c r="W141" s="242"/>
      <c r="X141" s="242"/>
      <c r="Y141" s="242"/>
      <c r="Z141" s="242"/>
      <c r="AA141" s="242"/>
      <c r="AB141" s="242"/>
      <c r="AC141" s="242"/>
      <c r="AD141" s="233"/>
    </row>
    <row r="142" spans="1:30">
      <c r="A142" s="241" t="s">
        <v>11</v>
      </c>
      <c r="B142" s="232"/>
      <c r="C142" s="232" t="str">
        <f>IF(Input!$E$8="","",Input!$E$8)</f>
        <v>FCFA</v>
      </c>
      <c r="D142" s="232">
        <f>SUM(D129:D136)</f>
        <v>3003370</v>
      </c>
      <c r="E142" s="240">
        <f>E138+E139+E140+SUMIF(E129:E137,"&lt;1E+307")</f>
        <v>1443424.6575342466</v>
      </c>
      <c r="F142" s="240">
        <f t="shared" ref="F142:AC142" si="50">F138+F139+F140+SUMIF(F129:F137,"&lt;1E+307")</f>
        <v>1500511.6438356165</v>
      </c>
      <c r="G142" s="240">
        <f t="shared" si="50"/>
        <v>2543316.909589041</v>
      </c>
      <c r="H142" s="240">
        <f t="shared" si="50"/>
        <v>1621567.5289726029</v>
      </c>
      <c r="I142" s="240">
        <f t="shared" si="50"/>
        <v>3542877.0246101068</v>
      </c>
      <c r="J142" s="240">
        <f t="shared" si="50"/>
        <v>2827064.2420343673</v>
      </c>
      <c r="K142" s="240">
        <f t="shared" si="50"/>
        <v>1821760.3340163035</v>
      </c>
      <c r="L142" s="240">
        <f t="shared" si="50"/>
        <v>1893854.6133842119</v>
      </c>
      <c r="M142" s="240">
        <f t="shared" si="50"/>
        <v>3143105.2453533746</v>
      </c>
      <c r="N142" s="240">
        <f t="shared" si="50"/>
        <v>4199692.3942597173</v>
      </c>
      <c r="O142" s="240">
        <f t="shared" si="50"/>
        <v>2127759.7861629631</v>
      </c>
      <c r="P142" s="240">
        <f t="shared" si="50"/>
        <v>3495181.4301244686</v>
      </c>
      <c r="Q142" s="240">
        <f t="shared" si="50"/>
        <v>2299576.7452254537</v>
      </c>
      <c r="R142" s="240">
        <f t="shared" si="50"/>
        <v>2390633.0704580219</v>
      </c>
      <c r="S142" s="240">
        <f t="shared" si="50"/>
        <v>6383338.3226977121</v>
      </c>
      <c r="T142" s="240">
        <f t="shared" si="50"/>
        <v>2583732.8168959478</v>
      </c>
      <c r="U142" s="240">
        <f t="shared" si="50"/>
        <v>2686069.450750995</v>
      </c>
      <c r="V142" s="240">
        <f t="shared" si="50"/>
        <v>4324658.9247115338</v>
      </c>
      <c r="W142" s="240">
        <f t="shared" si="50"/>
        <v>2903093.5854184688</v>
      </c>
      <c r="X142" s="240">
        <f t="shared" si="50"/>
        <v>6509992.0251182048</v>
      </c>
      <c r="Y142" s="240">
        <f t="shared" si="50"/>
        <v>4811960.5128432633</v>
      </c>
      <c r="Z142" s="240">
        <f t="shared" si="50"/>
        <v>3262029.2419343712</v>
      </c>
      <c r="AA142" s="240">
        <f t="shared" si="50"/>
        <v>3391301.2201401349</v>
      </c>
      <c r="AB142" s="240">
        <f t="shared" si="50"/>
        <v>5355222.4975443427</v>
      </c>
      <c r="AC142" s="240">
        <f t="shared" si="50"/>
        <v>7019685.5258729979</v>
      </c>
      <c r="AD142" s="233"/>
    </row>
    <row r="143" spans="1:30">
      <c r="A143" s="241"/>
      <c r="B143" s="232"/>
      <c r="C143" s="232"/>
      <c r="D143" s="232"/>
      <c r="E143" s="232"/>
      <c r="F143" s="232"/>
      <c r="G143" s="232"/>
      <c r="H143" s="232"/>
      <c r="I143" s="232"/>
      <c r="J143" s="232"/>
      <c r="K143" s="232"/>
      <c r="L143" s="232"/>
      <c r="M143" s="232"/>
      <c r="N143" s="232"/>
      <c r="O143" s="232"/>
      <c r="P143" s="232"/>
      <c r="Q143" s="232"/>
      <c r="R143" s="232"/>
      <c r="S143" s="232"/>
      <c r="T143" s="232"/>
      <c r="U143" s="232"/>
      <c r="V143" s="232"/>
      <c r="W143" s="232"/>
      <c r="X143" s="232"/>
      <c r="Y143" s="232"/>
      <c r="Z143" s="232"/>
      <c r="AA143" s="232"/>
      <c r="AB143" s="232"/>
      <c r="AC143" s="232"/>
      <c r="AD143" s="233"/>
    </row>
    <row r="144" spans="1:30">
      <c r="A144" s="241"/>
      <c r="B144" s="232"/>
      <c r="C144" s="232"/>
      <c r="D144" s="232"/>
      <c r="E144" s="232"/>
      <c r="F144" s="232"/>
      <c r="G144" s="232"/>
      <c r="H144" s="232"/>
      <c r="I144" s="232"/>
      <c r="J144" s="232"/>
      <c r="K144" s="232"/>
      <c r="L144" s="232"/>
      <c r="M144" s="232"/>
      <c r="N144" s="232"/>
      <c r="O144" s="232"/>
      <c r="P144" s="232"/>
      <c r="Q144" s="232"/>
      <c r="R144" s="232"/>
      <c r="S144" s="232"/>
      <c r="T144" s="232"/>
      <c r="U144" s="232"/>
      <c r="V144" s="232"/>
      <c r="W144" s="232"/>
      <c r="X144" s="232"/>
      <c r="Y144" s="232"/>
      <c r="Z144" s="232"/>
      <c r="AA144" s="232"/>
      <c r="AB144" s="232"/>
      <c r="AC144" s="232"/>
      <c r="AD144" s="233"/>
    </row>
    <row r="145" spans="1:30">
      <c r="A145" s="241" t="s">
        <v>12</v>
      </c>
      <c r="B145" s="232"/>
      <c r="C145" s="232" t="str">
        <f>IF(Input!$E$8="","",Input!$E$8)</f>
        <v>FCFA</v>
      </c>
      <c r="D145" s="240">
        <f>D14-D150</f>
        <v>-3003370</v>
      </c>
      <c r="E145" s="240">
        <f>E14-E150</f>
        <v>-3028316.6575342463</v>
      </c>
      <c r="F145" s="240">
        <f>F14-F150</f>
        <v>-2968502.5013698628</v>
      </c>
      <c r="G145" s="240">
        <f t="shared" ref="G145:AC145" si="51">G14-G150</f>
        <v>-3795461.030958904</v>
      </c>
      <c r="H145" s="240">
        <f t="shared" si="51"/>
        <v>-3529034.341931507</v>
      </c>
      <c r="I145" s="240">
        <f t="shared" si="51"/>
        <v>-4995117.7267416138</v>
      </c>
      <c r="J145" s="240">
        <f t="shared" si="51"/>
        <v>-5537708.9649959803</v>
      </c>
      <c r="K145" s="240">
        <f t="shared" si="51"/>
        <v>-4846548.9948542826</v>
      </c>
      <c r="L145" s="240">
        <f t="shared" si="51"/>
        <v>-3976191.2736646943</v>
      </c>
      <c r="M145" s="240">
        <f t="shared" si="51"/>
        <v>-4078662.9509868883</v>
      </c>
      <c r="N145" s="240">
        <f t="shared" si="51"/>
        <v>-4933658.4204123057</v>
      </c>
      <c r="O145" s="240">
        <f t="shared" si="51"/>
        <v>-3382251.5892575383</v>
      </c>
      <c r="P145" s="240">
        <f t="shared" si="51"/>
        <v>-2830349.7403325029</v>
      </c>
      <c r="Q145" s="240">
        <f t="shared" si="51"/>
        <v>-678134.87860350311</v>
      </c>
      <c r="R145" s="240">
        <f t="shared" si="51"/>
        <v>1828202.8185883686</v>
      </c>
      <c r="S145" s="240">
        <f t="shared" si="51"/>
        <v>831532.34030554444</v>
      </c>
      <c r="T145" s="240">
        <f t="shared" si="51"/>
        <v>4173134.1522659808</v>
      </c>
      <c r="U145" s="240">
        <f t="shared" si="51"/>
        <v>8004932.7932570055</v>
      </c>
      <c r="V145" s="240">
        <f t="shared" si="51"/>
        <v>10849928.769461691</v>
      </c>
      <c r="W145" s="240">
        <f t="shared" si="51"/>
        <v>15833455.575051062</v>
      </c>
      <c r="X145" s="240">
        <f t="shared" si="51"/>
        <v>17998745.980041496</v>
      </c>
      <c r="Y145" s="240">
        <f t="shared" si="51"/>
        <v>22729596.140317723</v>
      </c>
      <c r="Z145" s="240">
        <f t="shared" si="51"/>
        <v>29964658.638814792</v>
      </c>
      <c r="AA145" s="240">
        <f t="shared" si="51"/>
        <v>38120158.333149254</v>
      </c>
      <c r="AB145" s="240">
        <f t="shared" si="51"/>
        <v>45466416.841526955</v>
      </c>
      <c r="AC145" s="240">
        <f t="shared" si="51"/>
        <v>52418360.422168195</v>
      </c>
      <c r="AD145" s="233"/>
    </row>
    <row r="146" spans="1:30">
      <c r="A146" s="241"/>
      <c r="B146" s="232"/>
      <c r="C146" s="232"/>
      <c r="D146" s="232"/>
      <c r="E146" s="232"/>
      <c r="F146" s="232"/>
      <c r="G146" s="232"/>
      <c r="H146" s="232"/>
      <c r="I146" s="232"/>
      <c r="J146" s="232"/>
      <c r="K146" s="232"/>
      <c r="L146" s="232"/>
      <c r="M146" s="232"/>
      <c r="N146" s="232"/>
      <c r="O146" s="232"/>
      <c r="P146" s="232"/>
      <c r="Q146" s="232"/>
      <c r="R146" s="232"/>
      <c r="S146" s="232"/>
      <c r="T146" s="232"/>
      <c r="U146" s="232"/>
      <c r="V146" s="232"/>
      <c r="W146" s="232"/>
      <c r="X146" s="232"/>
      <c r="Y146" s="232"/>
      <c r="Z146" s="232"/>
      <c r="AA146" s="232"/>
      <c r="AB146" s="232"/>
      <c r="AC146" s="232"/>
      <c r="AD146" s="233"/>
    </row>
    <row r="147" spans="1:30">
      <c r="A147" s="241"/>
      <c r="B147" s="243"/>
      <c r="C147" s="232"/>
      <c r="D147" s="232" t="str">
        <f>IF(D145&gt;0,"Yes","No")</f>
        <v>No</v>
      </c>
      <c r="E147" s="232" t="str">
        <f t="shared" ref="E147:AC147" si="52">IF(E145&gt;0,"Yes","No")</f>
        <v>No</v>
      </c>
      <c r="F147" s="232" t="str">
        <f t="shared" si="52"/>
        <v>No</v>
      </c>
      <c r="G147" s="232" t="str">
        <f t="shared" si="52"/>
        <v>No</v>
      </c>
      <c r="H147" s="232" t="str">
        <f t="shared" si="52"/>
        <v>No</v>
      </c>
      <c r="I147" s="232" t="str">
        <f t="shared" si="52"/>
        <v>No</v>
      </c>
      <c r="J147" s="232" t="str">
        <f t="shared" si="52"/>
        <v>No</v>
      </c>
      <c r="K147" s="232" t="str">
        <f t="shared" si="52"/>
        <v>No</v>
      </c>
      <c r="L147" s="232" t="str">
        <f t="shared" si="52"/>
        <v>No</v>
      </c>
      <c r="M147" s="232" t="str">
        <f t="shared" si="52"/>
        <v>No</v>
      </c>
      <c r="N147" s="232" t="str">
        <f t="shared" si="52"/>
        <v>No</v>
      </c>
      <c r="O147" s="232" t="str">
        <f t="shared" si="52"/>
        <v>No</v>
      </c>
      <c r="P147" s="232" t="str">
        <f t="shared" si="52"/>
        <v>No</v>
      </c>
      <c r="Q147" s="232" t="str">
        <f t="shared" si="52"/>
        <v>No</v>
      </c>
      <c r="R147" s="232" t="str">
        <f t="shared" si="52"/>
        <v>Yes</v>
      </c>
      <c r="S147" s="232" t="str">
        <f t="shared" si="52"/>
        <v>Yes</v>
      </c>
      <c r="T147" s="232" t="str">
        <f t="shared" si="52"/>
        <v>Yes</v>
      </c>
      <c r="U147" s="232" t="str">
        <f t="shared" si="52"/>
        <v>Yes</v>
      </c>
      <c r="V147" s="232" t="str">
        <f>IF(V145&gt;0,"Yes","No")</f>
        <v>Yes</v>
      </c>
      <c r="W147" s="232" t="str">
        <f t="shared" si="52"/>
        <v>Yes</v>
      </c>
      <c r="X147" s="232" t="str">
        <f t="shared" si="52"/>
        <v>Yes</v>
      </c>
      <c r="Y147" s="232" t="str">
        <f t="shared" si="52"/>
        <v>Yes</v>
      </c>
      <c r="Z147" s="232" t="str">
        <f t="shared" si="52"/>
        <v>Yes</v>
      </c>
      <c r="AA147" s="232" t="str">
        <f t="shared" si="52"/>
        <v>Yes</v>
      </c>
      <c r="AB147" s="232" t="str">
        <f t="shared" si="52"/>
        <v>Yes</v>
      </c>
      <c r="AC147" s="232" t="str">
        <f t="shared" si="52"/>
        <v>Yes</v>
      </c>
      <c r="AD147" s="233"/>
    </row>
    <row r="148" spans="1:30">
      <c r="A148" s="244" t="s">
        <v>66</v>
      </c>
      <c r="B148" s="232">
        <f>IF(AC145&lt;0,"no payback",COUNTIF(D145:AC145,"&lt;0"))</f>
        <v>14</v>
      </c>
      <c r="C148" s="232" t="s">
        <v>65</v>
      </c>
      <c r="D148" s="232"/>
      <c r="E148" s="240"/>
      <c r="F148" s="240"/>
      <c r="G148" s="240"/>
      <c r="H148" s="240"/>
      <c r="I148" s="240"/>
      <c r="J148" s="240"/>
      <c r="K148" s="240"/>
      <c r="L148" s="240"/>
      <c r="M148" s="240"/>
      <c r="N148" s="240"/>
      <c r="O148" s="240"/>
      <c r="P148" s="240"/>
      <c r="Q148" s="240"/>
      <c r="R148" s="240"/>
      <c r="S148" s="240"/>
      <c r="T148" s="240"/>
      <c r="U148" s="240"/>
      <c r="V148" s="240"/>
      <c r="W148" s="240"/>
      <c r="X148" s="240"/>
      <c r="Y148" s="240"/>
      <c r="Z148" s="240"/>
      <c r="AA148" s="240"/>
      <c r="AB148" s="240"/>
      <c r="AC148" s="240"/>
      <c r="AD148" s="233"/>
    </row>
    <row r="149" spans="1:30">
      <c r="A149" s="243"/>
      <c r="B149" s="240"/>
      <c r="C149" s="243"/>
      <c r="D149" s="232"/>
      <c r="E149" s="240"/>
      <c r="F149" s="240"/>
      <c r="G149" s="240"/>
      <c r="H149" s="240"/>
      <c r="I149" s="240"/>
      <c r="J149" s="240"/>
      <c r="K149" s="240"/>
      <c r="L149" s="240"/>
      <c r="M149" s="240"/>
      <c r="N149" s="240"/>
      <c r="O149" s="240"/>
      <c r="P149" s="240"/>
      <c r="Q149" s="240"/>
      <c r="R149" s="240"/>
      <c r="S149" s="240"/>
      <c r="T149" s="240"/>
      <c r="U149" s="240"/>
      <c r="V149" s="240"/>
      <c r="W149" s="240"/>
      <c r="X149" s="240"/>
      <c r="Y149" s="240"/>
      <c r="Z149" s="240"/>
      <c r="AA149" s="240"/>
      <c r="AB149" s="240"/>
      <c r="AC149" s="240"/>
      <c r="AD149" s="233"/>
    </row>
    <row r="150" spans="1:30">
      <c r="A150" s="244" t="s">
        <v>19</v>
      </c>
      <c r="B150" s="240">
        <f>IF($A$151=TRUE,AC151,NA())</f>
        <v>87084779.749488473</v>
      </c>
      <c r="C150" s="232" t="str">
        <f>IF(Input!$E$8="","",Input!$E$8)</f>
        <v>FCFA</v>
      </c>
      <c r="D150" s="240">
        <f>IF($A$151=TRUE,D151,NA())</f>
        <v>3003370</v>
      </c>
      <c r="E150" s="240">
        <f t="shared" ref="E150:AB150" si="53">IF($A$151=TRUE,E151,NA())</f>
        <v>4446794.6575342463</v>
      </c>
      <c r="F150" s="240">
        <f t="shared" si="53"/>
        <v>5947306.3013698626</v>
      </c>
      <c r="G150" s="240">
        <f t="shared" si="53"/>
        <v>8490623.2109589037</v>
      </c>
      <c r="H150" s="240">
        <f t="shared" si="53"/>
        <v>10112190.739931507</v>
      </c>
      <c r="I150" s="240">
        <f t="shared" si="53"/>
        <v>13655067.764541615</v>
      </c>
      <c r="J150" s="240">
        <f t="shared" si="53"/>
        <v>16482132.006575983</v>
      </c>
      <c r="K150" s="240">
        <f t="shared" si="53"/>
        <v>18303892.340592287</v>
      </c>
      <c r="L150" s="240">
        <f t="shared" si="53"/>
        <v>20197746.953976501</v>
      </c>
      <c r="M150" s="240">
        <f t="shared" si="53"/>
        <v>23340852.199329875</v>
      </c>
      <c r="N150" s="240">
        <f t="shared" si="53"/>
        <v>27540544.593589593</v>
      </c>
      <c r="O150" s="240">
        <f t="shared" si="53"/>
        <v>29668304.379752554</v>
      </c>
      <c r="P150" s="240">
        <f t="shared" si="53"/>
        <v>33163485.809877023</v>
      </c>
      <c r="Q150" s="240">
        <f t="shared" si="53"/>
        <v>35463062.555102475</v>
      </c>
      <c r="R150" s="240">
        <f t="shared" si="53"/>
        <v>37853695.6255605</v>
      </c>
      <c r="S150" s="240">
        <f t="shared" si="53"/>
        <v>44237033.948258214</v>
      </c>
      <c r="T150" s="240">
        <f t="shared" si="53"/>
        <v>46820766.765154161</v>
      </c>
      <c r="U150" s="240">
        <f t="shared" si="53"/>
        <v>49506836.215905152</v>
      </c>
      <c r="V150" s="240">
        <f t="shared" si="53"/>
        <v>53831495.140616685</v>
      </c>
      <c r="W150" s="240">
        <f t="shared" si="53"/>
        <v>56734588.726035155</v>
      </c>
      <c r="X150" s="240">
        <f t="shared" si="53"/>
        <v>63244580.751153357</v>
      </c>
      <c r="Y150" s="240">
        <f t="shared" si="53"/>
        <v>68056541.263996616</v>
      </c>
      <c r="Z150" s="240">
        <f t="shared" si="53"/>
        <v>71318570.50593099</v>
      </c>
      <c r="AA150" s="240">
        <f t="shared" si="53"/>
        <v>74709871.726071119</v>
      </c>
      <c r="AB150" s="240">
        <f t="shared" si="53"/>
        <v>80065094.223615468</v>
      </c>
      <c r="AC150" s="240">
        <f>IF($A$151=TRUE,AC151,NA())</f>
        <v>87084779.749488473</v>
      </c>
      <c r="AD150" s="233"/>
    </row>
    <row r="151" spans="1:30">
      <c r="A151" s="241" t="b">
        <v>1</v>
      </c>
      <c r="B151" s="232"/>
      <c r="C151" s="232"/>
      <c r="D151" s="240">
        <f>D142</f>
        <v>3003370</v>
      </c>
      <c r="E151" s="240">
        <f>SUM($D$142:E142)</f>
        <v>4446794.6575342463</v>
      </c>
      <c r="F151" s="240">
        <f>SUM($D$142:F142)</f>
        <v>5947306.3013698626</v>
      </c>
      <c r="G151" s="240">
        <f>SUM($D$142:G142)</f>
        <v>8490623.2109589037</v>
      </c>
      <c r="H151" s="240">
        <f>SUM($D$142:H142)</f>
        <v>10112190.739931507</v>
      </c>
      <c r="I151" s="240">
        <f>SUM($D$142:I142)</f>
        <v>13655067.764541615</v>
      </c>
      <c r="J151" s="240">
        <f>SUM($D$142:J142)</f>
        <v>16482132.006575983</v>
      </c>
      <c r="K151" s="240">
        <f>SUM($D$142:K142)</f>
        <v>18303892.340592287</v>
      </c>
      <c r="L151" s="240">
        <f>SUM($D$142:L142)</f>
        <v>20197746.953976501</v>
      </c>
      <c r="M151" s="240">
        <f>SUM($D$142:M142)</f>
        <v>23340852.199329875</v>
      </c>
      <c r="N151" s="240">
        <f>SUM($D$142:N142)</f>
        <v>27540544.593589593</v>
      </c>
      <c r="O151" s="240">
        <f>SUM($D$142:O142)</f>
        <v>29668304.379752554</v>
      </c>
      <c r="P151" s="240">
        <f>SUM($D$142:P142)</f>
        <v>33163485.809877023</v>
      </c>
      <c r="Q151" s="240">
        <f>SUM($D$142:Q142)</f>
        <v>35463062.555102475</v>
      </c>
      <c r="R151" s="240">
        <f>SUM($D$142:R142)</f>
        <v>37853695.6255605</v>
      </c>
      <c r="S151" s="240">
        <f>SUM($D$142:S142)</f>
        <v>44237033.948258214</v>
      </c>
      <c r="T151" s="240">
        <f>SUM($D$142:T142)</f>
        <v>46820766.765154161</v>
      </c>
      <c r="U151" s="240">
        <f>SUM($D$142:U142)</f>
        <v>49506836.215905152</v>
      </c>
      <c r="V151" s="240">
        <f>SUM($D$142:V142)</f>
        <v>53831495.140616685</v>
      </c>
      <c r="W151" s="240">
        <f>SUM($D$142:W142)</f>
        <v>56734588.726035155</v>
      </c>
      <c r="X151" s="240">
        <f>SUM($D$142:X142)</f>
        <v>63244580.751153357</v>
      </c>
      <c r="Y151" s="240">
        <f>SUM($D$142:Y142)</f>
        <v>68056541.263996616</v>
      </c>
      <c r="Z151" s="240">
        <f>SUM($D$142:Z142)</f>
        <v>71318570.50593099</v>
      </c>
      <c r="AA151" s="240">
        <f>SUM($D$142:AA142)</f>
        <v>74709871.726071119</v>
      </c>
      <c r="AB151" s="240">
        <f>SUM($D$142:AB142)</f>
        <v>80065094.223615468</v>
      </c>
      <c r="AC151" s="240">
        <f>SUM($D$142:AC142)</f>
        <v>87084779.749488473</v>
      </c>
      <c r="AD151" s="233"/>
    </row>
    <row r="152" spans="1:30" s="243" customFormat="1">
      <c r="A152" s="241" t="s">
        <v>82</v>
      </c>
      <c r="B152" s="232"/>
      <c r="C152" s="232" t="str">
        <f>IF(Input!$E$8="","",Input!$E$8&amp;" /m3")</f>
        <v>FCFA /m3</v>
      </c>
      <c r="D152" s="245">
        <f>D142/($B$9*365)</f>
        <v>117.54872798434442</v>
      </c>
      <c r="E152" s="245">
        <f t="shared" ref="E152:AC152" si="54">E142/($B$9*365)</f>
        <v>56.494115754765033</v>
      </c>
      <c r="F152" s="245">
        <f t="shared" si="54"/>
        <v>58.728440071844091</v>
      </c>
      <c r="G152" s="245">
        <f t="shared" si="54"/>
        <v>99.54273618743801</v>
      </c>
      <c r="H152" s="245">
        <f t="shared" si="54"/>
        <v>63.466439490121445</v>
      </c>
      <c r="I152" s="245">
        <f t="shared" si="54"/>
        <v>138.66446280274391</v>
      </c>
      <c r="J152" s="245">
        <f t="shared" si="54"/>
        <v>110.64830692893806</v>
      </c>
      <c r="K152" s="245">
        <f t="shared" si="54"/>
        <v>71.301774325491337</v>
      </c>
      <c r="L152" s="245">
        <f t="shared" si="54"/>
        <v>74.123468234215736</v>
      </c>
      <c r="M152" s="245">
        <f t="shared" si="54"/>
        <v>123.01781782204989</v>
      </c>
      <c r="N152" s="245">
        <f t="shared" si="54"/>
        <v>164.37152228022376</v>
      </c>
      <c r="O152" s="245">
        <f t="shared" si="54"/>
        <v>83.27826951714141</v>
      </c>
      <c r="P152" s="245">
        <f t="shared" si="54"/>
        <v>136.7977076369655</v>
      </c>
      <c r="Q152" s="245">
        <f t="shared" si="54"/>
        <v>90.003003727023625</v>
      </c>
      <c r="R152" s="245">
        <f t="shared" si="54"/>
        <v>93.566852072721019</v>
      </c>
      <c r="S152" s="245">
        <f t="shared" si="54"/>
        <v>249.83711634824704</v>
      </c>
      <c r="T152" s="245">
        <f t="shared" si="54"/>
        <v>101.12457208986098</v>
      </c>
      <c r="U152" s="245">
        <f t="shared" si="54"/>
        <v>105.12991979455948</v>
      </c>
      <c r="V152" s="245">
        <f t="shared" si="54"/>
        <v>169.26258022354341</v>
      </c>
      <c r="W152" s="245">
        <f t="shared" si="54"/>
        <v>113.62401508487157</v>
      </c>
      <c r="X152" s="245">
        <f t="shared" si="54"/>
        <v>254.7942084194992</v>
      </c>
      <c r="Y152" s="245">
        <f t="shared" si="54"/>
        <v>188.33504942635082</v>
      </c>
      <c r="Z152" s="245">
        <f t="shared" si="54"/>
        <v>127.67237737512215</v>
      </c>
      <c r="AA152" s="245">
        <f t="shared" si="54"/>
        <v>132.73194599374304</v>
      </c>
      <c r="AB152" s="245">
        <f t="shared" si="54"/>
        <v>209.59774941465139</v>
      </c>
      <c r="AC152" s="245">
        <f t="shared" si="54"/>
        <v>274.74307341968682</v>
      </c>
      <c r="AD152" s="233"/>
    </row>
    <row r="153" spans="1:30">
      <c r="A153" s="241" t="s">
        <v>83</v>
      </c>
      <c r="B153" s="245">
        <f>AVERAGE(D152:AC152)</f>
        <v>131.09254817023705</v>
      </c>
      <c r="C153" s="232" t="str">
        <f>IF(Input!$E$8="","",Input!$E$8&amp;" /m3")</f>
        <v>FCFA /m3</v>
      </c>
      <c r="D153" s="240"/>
      <c r="E153" s="240"/>
      <c r="F153" s="240"/>
      <c r="G153" s="240"/>
      <c r="H153" s="240"/>
      <c r="I153" s="245">
        <f>AVERAGE(D152:I152)</f>
        <v>89.074153715209491</v>
      </c>
      <c r="J153" s="240"/>
      <c r="K153" s="240"/>
      <c r="L153" s="240"/>
      <c r="M153" s="240"/>
      <c r="N153" s="245">
        <f>AVERAGE(D152:N152)</f>
        <v>97.991619262015988</v>
      </c>
      <c r="O153" s="240"/>
      <c r="P153" s="240"/>
      <c r="Q153" s="240"/>
      <c r="R153" s="240"/>
      <c r="S153" s="240"/>
      <c r="T153" s="240"/>
      <c r="U153" s="240"/>
      <c r="V153" s="240"/>
      <c r="W153" s="240"/>
      <c r="X153" s="240"/>
      <c r="Y153" s="240"/>
      <c r="Z153" s="240"/>
      <c r="AA153" s="240"/>
      <c r="AB153" s="240"/>
      <c r="AC153" s="240"/>
      <c r="AD153" s="233"/>
    </row>
    <row r="154" spans="1:30" ht="13.5" thickBot="1">
      <c r="A154" s="241"/>
      <c r="B154" s="232"/>
      <c r="C154" s="232"/>
      <c r="D154" s="232"/>
      <c r="E154" s="232"/>
      <c r="F154" s="232"/>
      <c r="G154" s="232"/>
      <c r="H154" s="232"/>
      <c r="I154" s="232"/>
      <c r="J154" s="232"/>
      <c r="K154" s="232"/>
      <c r="L154" s="232"/>
      <c r="M154" s="232"/>
      <c r="N154" s="232"/>
      <c r="O154" s="232"/>
      <c r="P154" s="232"/>
      <c r="Q154" s="232"/>
      <c r="R154" s="232"/>
      <c r="S154" s="232"/>
      <c r="T154" s="232"/>
      <c r="U154" s="232"/>
      <c r="V154" s="232"/>
      <c r="W154" s="232"/>
      <c r="X154" s="232"/>
      <c r="Y154" s="232"/>
      <c r="Z154" s="232"/>
      <c r="AA154" s="232"/>
      <c r="AB154" s="232"/>
      <c r="AC154" s="232"/>
      <c r="AD154" s="233"/>
    </row>
    <row r="155" spans="1:30" ht="15">
      <c r="A155" s="246" t="s">
        <v>13</v>
      </c>
      <c r="B155" s="548">
        <f>Input!E12</f>
        <v>0.08</v>
      </c>
      <c r="C155" s="279">
        <f>NPV(B155,E145:AC145)+D145</f>
        <v>12881106.482580228</v>
      </c>
      <c r="D155" s="232"/>
      <c r="E155" s="232"/>
      <c r="F155" s="232"/>
      <c r="G155" s="232"/>
      <c r="H155" s="232"/>
      <c r="I155" s="232"/>
      <c r="J155" s="232"/>
      <c r="K155" s="232"/>
      <c r="L155" s="232"/>
      <c r="M155" s="232"/>
      <c r="N155" s="232"/>
      <c r="O155" s="232"/>
      <c r="P155" s="232"/>
      <c r="Q155" s="232"/>
      <c r="R155" s="232"/>
      <c r="S155" s="232"/>
      <c r="T155" s="232"/>
      <c r="U155" s="232"/>
      <c r="V155" s="232"/>
      <c r="W155" s="232"/>
      <c r="X155" s="232"/>
      <c r="Y155" s="232"/>
      <c r="Z155" s="232"/>
      <c r="AA155" s="232"/>
      <c r="AB155" s="232"/>
      <c r="AC155" s="232"/>
      <c r="AD155" s="233"/>
    </row>
    <row r="156" spans="1:30" ht="15.75" thickBot="1">
      <c r="A156" s="246" t="s">
        <v>14</v>
      </c>
      <c r="B156" s="549"/>
      <c r="C156" s="192">
        <f>IRR(D145:AC145)</f>
        <v>0.10197539231809927</v>
      </c>
      <c r="D156" s="232"/>
      <c r="E156" s="232"/>
      <c r="F156" s="232"/>
      <c r="G156" s="232"/>
      <c r="H156" s="232"/>
      <c r="I156" s="232"/>
      <c r="J156" s="232"/>
      <c r="K156" s="232"/>
      <c r="L156" s="232"/>
      <c r="M156" s="232"/>
      <c r="N156" s="232"/>
      <c r="O156" s="232"/>
      <c r="P156" s="232"/>
      <c r="Q156" s="232"/>
      <c r="R156" s="232"/>
      <c r="S156" s="232"/>
      <c r="T156" s="232"/>
      <c r="U156" s="232"/>
      <c r="V156" s="232"/>
      <c r="W156" s="232"/>
      <c r="X156" s="232"/>
      <c r="Y156" s="232"/>
      <c r="Z156" s="232"/>
      <c r="AA156" s="232"/>
      <c r="AB156" s="232"/>
      <c r="AC156" s="232"/>
      <c r="AD156" s="233"/>
    </row>
    <row r="157" spans="1:30">
      <c r="A157" s="247"/>
      <c r="B157" s="237"/>
      <c r="C157" s="237"/>
      <c r="D157" s="237"/>
      <c r="E157" s="237"/>
      <c r="F157" s="237"/>
      <c r="G157" s="237"/>
      <c r="H157" s="237"/>
      <c r="I157" s="237"/>
      <c r="J157" s="237"/>
      <c r="K157" s="237"/>
      <c r="L157" s="237"/>
      <c r="M157" s="237"/>
      <c r="N157" s="237"/>
      <c r="O157" s="237"/>
      <c r="P157" s="237"/>
      <c r="Q157" s="237"/>
      <c r="R157" s="237"/>
      <c r="S157" s="237"/>
      <c r="T157" s="237"/>
      <c r="U157" s="237"/>
      <c r="V157" s="237"/>
      <c r="W157" s="237"/>
      <c r="X157" s="237"/>
      <c r="Y157" s="237"/>
      <c r="Z157" s="237"/>
      <c r="AA157" s="237"/>
      <c r="AB157" s="237"/>
      <c r="AC157" s="237"/>
      <c r="AD157" s="248"/>
    </row>
    <row r="161" spans="1:1">
      <c r="A161" s="249"/>
    </row>
    <row r="162" spans="1:1">
      <c r="A162" s="249"/>
    </row>
    <row r="163" spans="1:1">
      <c r="A163" s="249"/>
    </row>
    <row r="164" spans="1:1">
      <c r="A164" s="249"/>
    </row>
    <row r="165" spans="1:1">
      <c r="A165" s="249"/>
    </row>
    <row r="166" spans="1:1">
      <c r="A166" s="249"/>
    </row>
    <row r="167" spans="1:1">
      <c r="A167" s="249"/>
    </row>
    <row r="181" spans="5:24">
      <c r="F181" s="558" t="s">
        <v>51</v>
      </c>
      <c r="G181" s="558"/>
      <c r="H181" s="558"/>
    </row>
    <row r="185" spans="5:24">
      <c r="E185" s="148" t="str">
        <f>Output!B23</f>
        <v>Valeur actuelle nette (VAN) sur 25ans</v>
      </c>
      <c r="H185" s="148" t="str">
        <f>Output!B21</f>
        <v>Taux de rendement interne (IRR sur 25 ans)</v>
      </c>
      <c r="K185" s="148" t="str">
        <f>Output!B27</f>
        <v>Coûts du cycle de vie du système (25 ans)</v>
      </c>
      <c r="N185" s="148" t="str">
        <f>Output!B29</f>
        <v>Années de remboursement</v>
      </c>
      <c r="R185" s="148" t="s">
        <v>70</v>
      </c>
      <c r="U185" s="148" t="s">
        <v>84</v>
      </c>
      <c r="V185" s="148" t="s">
        <v>87</v>
      </c>
      <c r="W185" s="148" t="s">
        <v>86</v>
      </c>
      <c r="X185" s="148" t="s">
        <v>85</v>
      </c>
    </row>
    <row r="187" spans="5:24">
      <c r="E187" s="148" t="str">
        <f>Input!D30</f>
        <v>Système d'irrigation à énergie solaire</v>
      </c>
      <c r="F187" s="250">
        <f>C51</f>
        <v>204545969.42661014</v>
      </c>
      <c r="H187" s="148" t="str">
        <f>Input!D30</f>
        <v>Système d'irrigation à énergie solaire</v>
      </c>
      <c r="I187" s="251">
        <f>C52</f>
        <v>0.35738030666921072</v>
      </c>
      <c r="K187" s="148" t="str">
        <f>Input!D30</f>
        <v>Système d'irrigation à énergie solaire</v>
      </c>
      <c r="L187" s="250">
        <f>B46</f>
        <v>22859394.770566937</v>
      </c>
      <c r="N187" s="148" t="str">
        <f>Input!D30</f>
        <v>Système d'irrigation à énergie solaire</v>
      </c>
      <c r="O187" s="250">
        <f>B44</f>
        <v>4</v>
      </c>
      <c r="R187" s="148" t="str">
        <f>Input!D30</f>
        <v>Système d'irrigation à énergie solaire</v>
      </c>
      <c r="S187" s="133">
        <f>AC41</f>
        <v>116643745.40108973</v>
      </c>
      <c r="U187" s="148" t="str">
        <f>Input!D30</f>
        <v>Système d'irrigation à énergie solaire</v>
      </c>
      <c r="V187" s="275">
        <f>IF($A$47=TRUE,I49,NA())</f>
        <v>39.59844650084915</v>
      </c>
      <c r="W187" s="275">
        <f>IF($A$47=TRUE,N49,NA())</f>
        <v>31.256851691981254</v>
      </c>
      <c r="X187" s="275">
        <f>IF($A$47=TRUE,B49,NA())</f>
        <v>34.411252100808269</v>
      </c>
    </row>
    <row r="188" spans="5:24">
      <c r="E188" s="148" t="str">
        <f>Input!D60</f>
        <v>Système d'irrigation alimenté par le réseau électrique</v>
      </c>
      <c r="F188" s="250">
        <f>C89</f>
        <v>222472064.01218653</v>
      </c>
      <c r="H188" s="148" t="str">
        <f>Input!D60</f>
        <v>Système d'irrigation alimenté par le réseau électrique</v>
      </c>
      <c r="I188" s="226">
        <f>C90</f>
        <v>0.65161456102976101</v>
      </c>
      <c r="K188" s="148" t="str">
        <f>Input!D60</f>
        <v>Système d'irrigation alimenté par le réseau électrique</v>
      </c>
      <c r="L188" s="250">
        <f>B84</f>
        <v>21341511.251224615</v>
      </c>
      <c r="N188" s="148" t="str">
        <f>Input!D60</f>
        <v>Système d'irrigation alimenté par le réseau électrique</v>
      </c>
      <c r="O188" s="250">
        <f>B82</f>
        <v>2</v>
      </c>
      <c r="R188" s="148" t="str">
        <f>Input!D60</f>
        <v>Système d'irrigation alimenté par le réseau électrique</v>
      </c>
      <c r="S188" s="133">
        <f>AC79</f>
        <v>118161628.92043206</v>
      </c>
      <c r="U188" s="148" t="str">
        <f>Input!D60</f>
        <v>Système d'irrigation alimenté par le réseau électrique</v>
      </c>
      <c r="V188" s="275">
        <f>IF($A$85=TRUE,I87,NA())</f>
        <v>32.855002530037687</v>
      </c>
      <c r="W188" s="275">
        <f>IF($A$85=TRUE,N87,NA())</f>
        <v>29.669171302406241</v>
      </c>
      <c r="X188" s="275">
        <f>IF($A$85=TRUE,B87,NA())</f>
        <v>32.126315296138223</v>
      </c>
    </row>
    <row r="189" spans="5:24">
      <c r="E189" s="148" t="str">
        <f>Input!D92</f>
        <v>Système d'irrigation à generateur diesel</v>
      </c>
      <c r="F189" s="223">
        <f>C155</f>
        <v>12881106.482580228</v>
      </c>
      <c r="H189" s="148" t="str">
        <f>Input!D92</f>
        <v>Système d'irrigation à generateur diesel</v>
      </c>
      <c r="I189" s="226">
        <f>C156</f>
        <v>0.10197539231809927</v>
      </c>
      <c r="K189" s="148" t="str">
        <f>Input!D92</f>
        <v>Système d'irrigation à generateur diesel</v>
      </c>
      <c r="L189" s="223">
        <f>B150</f>
        <v>87084779.749488473</v>
      </c>
      <c r="N189" s="148" t="str">
        <f>Input!D92</f>
        <v>Système d'irrigation à generateur diesel</v>
      </c>
      <c r="O189" s="223">
        <f>B148</f>
        <v>14</v>
      </c>
      <c r="R189" s="148" t="str">
        <f>Input!D92</f>
        <v>Système d'irrigation à generateur diesel</v>
      </c>
      <c r="S189" s="133">
        <f>AC145</f>
        <v>52418360.422168195</v>
      </c>
      <c r="U189" s="148" t="str">
        <f>Input!D92</f>
        <v>Système d'irrigation à generateur diesel</v>
      </c>
      <c r="V189" s="275">
        <f>IF($A$151=TRUE,I153,NA())</f>
        <v>89.074153715209491</v>
      </c>
      <c r="W189" s="275">
        <f>IF($A$151=TRUE,N153,NA())</f>
        <v>97.991619262015988</v>
      </c>
      <c r="X189" s="275">
        <f>IF($A$151=TRUE,B153,NA())</f>
        <v>131.09254817023705</v>
      </c>
    </row>
    <row r="190" spans="5:24" ht="14.25">
      <c r="E190" s="252" t="str">
        <f>" " &amp; Input!E8</f>
        <v xml:space="preserve"> FCFA</v>
      </c>
      <c r="F190" s="253"/>
      <c r="H190" s="148" t="s">
        <v>8</v>
      </c>
      <c r="K190" s="148" t="str">
        <f>" " &amp; Input!E8</f>
        <v xml:space="preserve"> FCFA</v>
      </c>
      <c r="N190" s="148" t="s">
        <v>50</v>
      </c>
      <c r="O190" s="250"/>
      <c r="S190" s="148" t="str">
        <f>" " &amp; Input!E8</f>
        <v xml:space="preserve"> FCFA</v>
      </c>
      <c r="V190" s="148" t="str">
        <f>" " &amp; Input!E8</f>
        <v xml:space="preserve"> FCFA</v>
      </c>
    </row>
    <row r="191" spans="5:24">
      <c r="E191" s="148" t="str">
        <f>"Comparative accumulated income and system costs over first 10 years in " &amp; E190</f>
        <v>Comparative accumulated income and system costs over first 10 years in  FCFA</v>
      </c>
      <c r="F191" s="253"/>
      <c r="O191" s="250"/>
    </row>
    <row r="192" spans="5:24">
      <c r="E192" s="148" t="str">
        <f>"Comparative accumulated income and system costs over first 25 years in " &amp; E190</f>
        <v>Comparative accumulated income and system costs over first 25 years in  FCFA</v>
      </c>
    </row>
    <row r="193" spans="5:10">
      <c r="E193" s="148" t="str">
        <f>"Comparative accumulated cash flow over first 10 years in " &amp; E190</f>
        <v>Comparative accumulated cash flow over first 10 years in  FCFA</v>
      </c>
    </row>
    <row r="194" spans="5:10">
      <c r="E194" s="148" t="str">
        <f>"Average annual water cost in " &amp; E190 &amp;" /m³"</f>
        <v>Average annual water cost in  FCFA /m³</v>
      </c>
    </row>
    <row r="195" spans="5:10">
      <c r="J195" s="148" t="s">
        <v>53</v>
      </c>
    </row>
    <row r="196" spans="5:10">
      <c r="E196" s="148" t="str">
        <f>Input!D30</f>
        <v>Système d'irrigation à énergie solaire</v>
      </c>
      <c r="J196" s="148" t="str">
        <f>Input!E8 &amp; "/kWh"</f>
        <v>FCFA/kWh</v>
      </c>
    </row>
    <row r="197" spans="5:10">
      <c r="E197" s="148" t="str">
        <f>Input!D60</f>
        <v>Système d'irrigation alimenté par le réseau électrique</v>
      </c>
      <c r="J197" s="148" t="str">
        <f>Input!E8 &amp; "/l"</f>
        <v>FCFA/l</v>
      </c>
    </row>
  </sheetData>
  <sheetProtection selectLockedCells="1" selectUnlockedCells="1"/>
  <mergeCells count="8">
    <mergeCell ref="B155:B156"/>
    <mergeCell ref="F181:H181"/>
    <mergeCell ref="B51:B52"/>
    <mergeCell ref="B89:B90"/>
    <mergeCell ref="N97:O97"/>
    <mergeCell ref="P97:Q97"/>
    <mergeCell ref="N98:O98"/>
    <mergeCell ref="P98:Q98"/>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1"/>
  <dimension ref="A1:L398"/>
  <sheetViews>
    <sheetView showGridLines="0" zoomScale="115" zoomScaleNormal="115" workbookViewId="0">
      <selection activeCell="D8" sqref="D8"/>
    </sheetView>
  </sheetViews>
  <sheetFormatPr defaultColWidth="9.140625" defaultRowHeight="12.75"/>
  <cols>
    <col min="1" max="1" width="6.42578125" style="35" customWidth="1"/>
    <col min="2" max="2" width="13.28515625" style="3" customWidth="1"/>
    <col min="3" max="3" width="15.42578125" style="3" customWidth="1"/>
    <col min="4" max="4" width="14" style="3" customWidth="1"/>
    <col min="5" max="5" width="14.140625" style="3" customWidth="1"/>
    <col min="6" max="6" width="14.42578125" style="3" customWidth="1"/>
    <col min="7" max="7" width="14.140625" style="3" customWidth="1"/>
    <col min="8" max="9" width="13.5703125" style="3" customWidth="1"/>
    <col min="10" max="10" width="13" style="3" customWidth="1"/>
    <col min="11" max="11" width="6.140625" style="3" customWidth="1"/>
    <col min="12" max="12" width="9.140625" style="4"/>
    <col min="13" max="13" width="15.28515625" style="4" customWidth="1"/>
    <col min="14" max="16384" width="9.140625" style="4"/>
  </cols>
  <sheetData>
    <row r="1" spans="1:11" ht="24" customHeight="1">
      <c r="A1" s="559" t="s">
        <v>52</v>
      </c>
      <c r="B1" s="559"/>
      <c r="C1" s="559"/>
      <c r="D1" s="559"/>
      <c r="E1" s="559"/>
      <c r="F1" s="560" t="str">
        <f>Input!D30</f>
        <v>Système d'irrigation à énergie solaire</v>
      </c>
      <c r="G1" s="560"/>
      <c r="H1" s="560"/>
      <c r="I1" s="560"/>
      <c r="J1" s="560"/>
    </row>
    <row r="2" spans="1:11" ht="12.75" customHeight="1">
      <c r="A2" s="5" t="s">
        <v>21</v>
      </c>
      <c r="B2" s="6">
        <f>Input!E56</f>
        <v>0</v>
      </c>
      <c r="C2" s="7"/>
      <c r="D2" s="7"/>
      <c r="E2" s="7"/>
      <c r="F2" s="7"/>
      <c r="G2" s="7"/>
      <c r="H2" s="7"/>
      <c r="I2" s="7"/>
      <c r="J2" s="7"/>
    </row>
    <row r="3" spans="1:11" ht="14.25" customHeight="1">
      <c r="A3" s="10"/>
      <c r="B3" s="561" t="s">
        <v>22</v>
      </c>
      <c r="C3" s="561"/>
      <c r="D3" s="561"/>
      <c r="E3" s="10"/>
      <c r="F3" s="561" t="s">
        <v>23</v>
      </c>
      <c r="G3" s="561"/>
      <c r="H3" s="561"/>
      <c r="I3" s="81"/>
      <c r="J3" s="10"/>
      <c r="K3" s="11"/>
    </row>
    <row r="4" spans="1:11">
      <c r="A4" s="10"/>
      <c r="B4" s="10"/>
      <c r="C4" s="12" t="s">
        <v>24</v>
      </c>
      <c r="D4" s="13">
        <f>Input!E53</f>
        <v>0</v>
      </c>
      <c r="E4" s="14"/>
      <c r="F4" s="10"/>
      <c r="G4" s="12" t="s">
        <v>25</v>
      </c>
      <c r="H4" s="13" t="str">
        <f>IF(Values_Entered,-PMT(Interest_Rate/Num_Pmt_Per_Year,Loan_Years*Num_Pmt_Per_Year,Loan_Amount),"0")</f>
        <v>0</v>
      </c>
      <c r="I4" s="15"/>
      <c r="J4" s="139"/>
      <c r="K4" s="11"/>
    </row>
    <row r="5" spans="1:11">
      <c r="A5" s="10"/>
      <c r="B5" s="10"/>
      <c r="C5" s="12" t="s">
        <v>26</v>
      </c>
      <c r="D5" s="16">
        <f>Input!E54</f>
        <v>0</v>
      </c>
      <c r="E5" s="17"/>
      <c r="F5" s="10"/>
      <c r="G5" s="12" t="s">
        <v>27</v>
      </c>
      <c r="H5" s="38" t="str">
        <f>IF(Values_Entered,Loan_Years*Num_Pmt_Per_Year,"")</f>
        <v/>
      </c>
      <c r="I5" s="18"/>
      <c r="J5" s="19"/>
      <c r="K5" s="11"/>
    </row>
    <row r="6" spans="1:11">
      <c r="A6" s="10"/>
      <c r="B6" s="10"/>
      <c r="C6" s="12" t="s">
        <v>28</v>
      </c>
      <c r="D6" s="18">
        <f>Input!E55</f>
        <v>0</v>
      </c>
      <c r="E6" s="17"/>
      <c r="F6" s="10"/>
      <c r="G6" s="12" t="s">
        <v>29</v>
      </c>
      <c r="H6" s="38" t="str">
        <f>IF(Values_Entered,Number_of_Payments,"")</f>
        <v/>
      </c>
      <c r="I6" s="18"/>
      <c r="J6" s="19"/>
      <c r="K6" s="11"/>
    </row>
    <row r="7" spans="1:11">
      <c r="A7" s="10"/>
      <c r="B7" s="10"/>
      <c r="C7" s="12" t="s">
        <v>30</v>
      </c>
      <c r="D7" s="18">
        <v>1</v>
      </c>
      <c r="E7" s="17"/>
      <c r="F7" s="10"/>
      <c r="G7" s="12" t="s">
        <v>31</v>
      </c>
      <c r="H7" s="82" t="str">
        <f>IF(Values_Entered,SUMIF(Beg_Bal,"&gt;0",Extra_Pay),"")</f>
        <v/>
      </c>
      <c r="I7" s="15"/>
      <c r="J7" s="19"/>
      <c r="K7" s="11"/>
    </row>
    <row r="8" spans="1:11">
      <c r="A8" s="10"/>
      <c r="B8" s="10"/>
      <c r="C8" s="12" t="s">
        <v>32</v>
      </c>
      <c r="D8" s="20">
        <v>42736</v>
      </c>
      <c r="E8" s="21"/>
      <c r="F8" s="10"/>
      <c r="G8" s="12" t="s">
        <v>33</v>
      </c>
      <c r="H8" s="82" t="str">
        <f>IF(Values_Entered,SUMIF(Beg_Bal,"&gt;0",Int),"")</f>
        <v/>
      </c>
      <c r="I8" s="15"/>
      <c r="J8" s="139"/>
      <c r="K8" s="11"/>
    </row>
    <row r="9" spans="1:11">
      <c r="A9" s="10"/>
      <c r="B9" s="10"/>
      <c r="C9" s="12" t="s">
        <v>34</v>
      </c>
      <c r="D9" s="15">
        <v>0</v>
      </c>
      <c r="E9" s="10"/>
      <c r="F9" s="7"/>
      <c r="G9" s="7"/>
      <c r="H9" s="7"/>
      <c r="I9" s="7"/>
      <c r="J9" s="19"/>
      <c r="K9" s="11"/>
    </row>
    <row r="10" spans="1:11">
      <c r="A10" s="10"/>
      <c r="B10" s="7"/>
      <c r="C10" s="7"/>
      <c r="D10" s="7"/>
      <c r="E10" s="7"/>
      <c r="F10" s="7"/>
      <c r="G10" s="7"/>
      <c r="H10" s="7"/>
      <c r="I10" s="7"/>
      <c r="J10" s="7"/>
      <c r="K10" s="11"/>
    </row>
    <row r="11" spans="1:11" ht="3" customHeight="1">
      <c r="A11" s="8"/>
      <c r="B11" s="9"/>
      <c r="C11" s="9"/>
      <c r="D11" s="9"/>
      <c r="E11" s="9"/>
      <c r="F11" s="9"/>
      <c r="G11" s="9"/>
      <c r="H11" s="9"/>
      <c r="I11" s="9"/>
      <c r="J11" s="9"/>
      <c r="K11" s="11"/>
    </row>
    <row r="12" spans="1:11" s="25" customFormat="1" ht="31.5" customHeight="1">
      <c r="A12" s="22" t="s">
        <v>35</v>
      </c>
      <c r="B12" s="23" t="s">
        <v>36</v>
      </c>
      <c r="C12" s="23" t="s">
        <v>37</v>
      </c>
      <c r="D12" s="23" t="s">
        <v>25</v>
      </c>
      <c r="E12" s="23" t="s">
        <v>38</v>
      </c>
      <c r="F12" s="23" t="s">
        <v>39</v>
      </c>
      <c r="G12" s="23" t="s">
        <v>40</v>
      </c>
      <c r="H12" s="23" t="s">
        <v>41</v>
      </c>
      <c r="I12" s="23" t="s">
        <v>42</v>
      </c>
      <c r="J12" s="23" t="s">
        <v>43</v>
      </c>
      <c r="K12" s="24"/>
    </row>
    <row r="13" spans="1:11" s="25" customFormat="1" ht="3" customHeight="1">
      <c r="A13" s="8"/>
      <c r="B13" s="26"/>
      <c r="C13" s="26"/>
      <c r="D13" s="26"/>
      <c r="E13" s="26"/>
      <c r="F13" s="26"/>
      <c r="G13" s="26"/>
      <c r="H13" s="26"/>
      <c r="I13" s="26"/>
      <c r="J13" s="27"/>
      <c r="K13" s="24"/>
    </row>
    <row r="14" spans="1:11" s="25" customFormat="1">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s="145" customFormat="1">
      <c r="A19" s="140" t="str">
        <f>IF(Values_Entered,A18+1,"")</f>
        <v/>
      </c>
      <c r="B19" s="141" t="str">
        <f t="shared" si="0"/>
        <v/>
      </c>
      <c r="C19" s="142" t="str">
        <f t="shared" si="4"/>
        <v/>
      </c>
      <c r="D19" s="142" t="str">
        <f t="shared" si="7"/>
        <v/>
      </c>
      <c r="E19" s="143" t="e">
        <f t="shared" si="1"/>
        <v>#VALUE!</v>
      </c>
      <c r="F19" s="142" t="e">
        <f t="shared" si="2"/>
        <v>#VALUE!</v>
      </c>
      <c r="G19" s="142" t="str">
        <f t="shared" si="5"/>
        <v/>
      </c>
      <c r="H19" s="142" t="str">
        <f t="shared" si="6"/>
        <v/>
      </c>
      <c r="I19" s="142" t="e">
        <f t="shared" si="3"/>
        <v>#VALUE!</v>
      </c>
      <c r="J19" s="142">
        <f>SUM($H$14:$H19)</f>
        <v>0</v>
      </c>
      <c r="K19" s="144"/>
      <c r="L19" s="144"/>
    </row>
    <row r="20" spans="1:12" s="145" customFormat="1">
      <c r="A20" s="140" t="str">
        <f>IF(Values_Entered,A19+1,"")</f>
        <v/>
      </c>
      <c r="B20" s="141" t="str">
        <f t="shared" si="0"/>
        <v/>
      </c>
      <c r="C20" s="142" t="str">
        <f t="shared" si="4"/>
        <v/>
      </c>
      <c r="D20" s="142" t="str">
        <f t="shared" si="7"/>
        <v/>
      </c>
      <c r="E20" s="143" t="e">
        <f t="shared" si="1"/>
        <v>#VALUE!</v>
      </c>
      <c r="F20" s="142" t="e">
        <f t="shared" si="2"/>
        <v>#VALUE!</v>
      </c>
      <c r="G20" s="142" t="str">
        <f t="shared" si="5"/>
        <v/>
      </c>
      <c r="H20" s="142" t="str">
        <f t="shared" si="6"/>
        <v/>
      </c>
      <c r="I20" s="142" t="e">
        <f t="shared" si="3"/>
        <v>#VALUE!</v>
      </c>
      <c r="J20" s="142">
        <f>SUM($H$14:$H20)</f>
        <v>0</v>
      </c>
      <c r="K20" s="144"/>
      <c r="L20" s="144"/>
    </row>
    <row r="21" spans="1:12" s="145" customFormat="1">
      <c r="A21" s="140" t="str">
        <f>IF(Values_Entered,A20+1,"")</f>
        <v/>
      </c>
      <c r="B21" s="141" t="str">
        <f t="shared" si="0"/>
        <v/>
      </c>
      <c r="C21" s="142" t="str">
        <f t="shared" si="4"/>
        <v/>
      </c>
      <c r="D21" s="142" t="str">
        <f t="shared" si="7"/>
        <v/>
      </c>
      <c r="E21" s="143" t="e">
        <f t="shared" si="1"/>
        <v>#VALUE!</v>
      </c>
      <c r="F21" s="142" t="e">
        <f t="shared" si="2"/>
        <v>#VALUE!</v>
      </c>
      <c r="G21" s="142" t="str">
        <f t="shared" si="5"/>
        <v/>
      </c>
      <c r="H21" s="142" t="str">
        <f t="shared" si="6"/>
        <v/>
      </c>
      <c r="I21" s="142" t="e">
        <f t="shared" si="3"/>
        <v>#VALUE!</v>
      </c>
      <c r="J21" s="142">
        <f>SUM($H$14:$H21)</f>
        <v>0</v>
      </c>
      <c r="K21" s="144"/>
      <c r="L21" s="144"/>
    </row>
    <row r="22" spans="1:12" s="145" customFormat="1">
      <c r="A22" s="140" t="str">
        <f>IF(Values_Entered,A21+1,"")</f>
        <v/>
      </c>
      <c r="B22" s="141" t="str">
        <f t="shared" si="0"/>
        <v/>
      </c>
      <c r="C22" s="142" t="str">
        <f t="shared" si="4"/>
        <v/>
      </c>
      <c r="D22" s="142" t="str">
        <f t="shared" si="7"/>
        <v/>
      </c>
      <c r="E22" s="143" t="e">
        <f t="shared" si="1"/>
        <v>#VALUE!</v>
      </c>
      <c r="F22" s="142" t="e">
        <f t="shared" si="2"/>
        <v>#VALUE!</v>
      </c>
      <c r="G22" s="142" t="str">
        <f t="shared" si="5"/>
        <v/>
      </c>
      <c r="H22" s="142" t="str">
        <f t="shared" si="6"/>
        <v/>
      </c>
      <c r="I22" s="142" t="e">
        <f t="shared" si="3"/>
        <v>#VALUE!</v>
      </c>
      <c r="J22" s="142">
        <f>SUM($H$14:$H22)</f>
        <v>0</v>
      </c>
      <c r="K22" s="144"/>
      <c r="L22" s="144"/>
    </row>
    <row r="23" spans="1:12" s="145" customFormat="1">
      <c r="A23" s="140" t="str">
        <f>IF(Values_Entered,A22+1,"")</f>
        <v/>
      </c>
      <c r="B23" s="141" t="str">
        <f t="shared" si="0"/>
        <v/>
      </c>
      <c r="C23" s="142" t="str">
        <f t="shared" si="4"/>
        <v/>
      </c>
      <c r="D23" s="142" t="str">
        <f t="shared" si="7"/>
        <v/>
      </c>
      <c r="E23" s="143" t="e">
        <f t="shared" si="1"/>
        <v>#VALUE!</v>
      </c>
      <c r="F23" s="142" t="e">
        <f t="shared" si="2"/>
        <v>#VALUE!</v>
      </c>
      <c r="G23" s="142" t="str">
        <f t="shared" si="5"/>
        <v/>
      </c>
      <c r="H23" s="142" t="str">
        <f t="shared" si="6"/>
        <v/>
      </c>
      <c r="I23" s="142" t="e">
        <f t="shared" si="3"/>
        <v>#VALUE!</v>
      </c>
      <c r="J23" s="142">
        <f>SUM($H$14:$H23)</f>
        <v>0</v>
      </c>
      <c r="K23" s="144"/>
      <c r="L23" s="144"/>
    </row>
    <row r="24" spans="1:12" s="145" customFormat="1">
      <c r="A24" s="140" t="str">
        <f>IF(Values_Entered,A23+1,"")</f>
        <v/>
      </c>
      <c r="B24" s="141" t="str">
        <f t="shared" si="0"/>
        <v/>
      </c>
      <c r="C24" s="142" t="str">
        <f t="shared" si="4"/>
        <v/>
      </c>
      <c r="D24" s="142" t="str">
        <f t="shared" si="7"/>
        <v/>
      </c>
      <c r="E24" s="143" t="e">
        <f t="shared" si="1"/>
        <v>#VALUE!</v>
      </c>
      <c r="F24" s="142" t="e">
        <f t="shared" si="2"/>
        <v>#VALUE!</v>
      </c>
      <c r="G24" s="142" t="str">
        <f t="shared" si="5"/>
        <v/>
      </c>
      <c r="H24" s="142" t="str">
        <f t="shared" si="6"/>
        <v/>
      </c>
      <c r="I24" s="142" t="e">
        <f t="shared" si="3"/>
        <v>#VALUE!</v>
      </c>
      <c r="J24" s="142">
        <f>SUM($H$14:$H24)</f>
        <v>0</v>
      </c>
      <c r="K24" s="144"/>
      <c r="L24" s="144"/>
    </row>
    <row r="25" spans="1:12" s="145" customFormat="1">
      <c r="A25" s="140" t="str">
        <f>IF(Values_Entered,A24+1,"")</f>
        <v/>
      </c>
      <c r="B25" s="141" t="str">
        <f t="shared" si="0"/>
        <v/>
      </c>
      <c r="C25" s="142" t="str">
        <f t="shared" si="4"/>
        <v/>
      </c>
      <c r="D25" s="142" t="str">
        <f t="shared" si="7"/>
        <v/>
      </c>
      <c r="E25" s="143" t="e">
        <f t="shared" si="1"/>
        <v>#VALUE!</v>
      </c>
      <c r="F25" s="142" t="e">
        <f t="shared" si="2"/>
        <v>#VALUE!</v>
      </c>
      <c r="G25" s="142" t="str">
        <f t="shared" si="5"/>
        <v/>
      </c>
      <c r="H25" s="142" t="str">
        <f t="shared" si="6"/>
        <v/>
      </c>
      <c r="I25" s="142" t="e">
        <f t="shared" si="3"/>
        <v>#VALUE!</v>
      </c>
      <c r="J25" s="142">
        <f>SUM($H$14:$H25)</f>
        <v>0</v>
      </c>
      <c r="K25" s="144"/>
      <c r="L25" s="144"/>
    </row>
    <row r="26" spans="1:12" s="145" customFormat="1">
      <c r="A26" s="140" t="str">
        <f>IF(Values_Entered,A25+1,"")</f>
        <v/>
      </c>
      <c r="B26" s="141" t="str">
        <f t="shared" si="0"/>
        <v/>
      </c>
      <c r="C26" s="142" t="str">
        <f t="shared" si="4"/>
        <v/>
      </c>
      <c r="D26" s="142" t="str">
        <f t="shared" si="7"/>
        <v/>
      </c>
      <c r="E26" s="143" t="e">
        <f t="shared" si="1"/>
        <v>#VALUE!</v>
      </c>
      <c r="F26" s="142" t="e">
        <f t="shared" si="2"/>
        <v>#VALUE!</v>
      </c>
      <c r="G26" s="142" t="str">
        <f t="shared" si="5"/>
        <v/>
      </c>
      <c r="H26" s="142" t="str">
        <f t="shared" si="6"/>
        <v/>
      </c>
      <c r="I26" s="142" t="e">
        <f t="shared" si="3"/>
        <v>#VALUE!</v>
      </c>
      <c r="J26" s="142">
        <f>SUM($H$14:$H26)</f>
        <v>0</v>
      </c>
      <c r="K26" s="144"/>
      <c r="L26" s="144"/>
    </row>
    <row r="27" spans="1:12" s="145" customFormat="1">
      <c r="A27" s="140" t="str">
        <f>IF(Values_Entered,A26+1,"")</f>
        <v/>
      </c>
      <c r="B27" s="141" t="str">
        <f t="shared" si="0"/>
        <v/>
      </c>
      <c r="C27" s="142" t="str">
        <f t="shared" si="4"/>
        <v/>
      </c>
      <c r="D27" s="142" t="str">
        <f t="shared" si="7"/>
        <v/>
      </c>
      <c r="E27" s="143" t="e">
        <f t="shared" si="1"/>
        <v>#VALUE!</v>
      </c>
      <c r="F27" s="142" t="e">
        <f t="shared" si="2"/>
        <v>#VALUE!</v>
      </c>
      <c r="G27" s="142" t="str">
        <f t="shared" si="5"/>
        <v/>
      </c>
      <c r="H27" s="142" t="str">
        <f t="shared" si="6"/>
        <v/>
      </c>
      <c r="I27" s="142" t="e">
        <f t="shared" si="3"/>
        <v>#VALUE!</v>
      </c>
      <c r="J27" s="142">
        <f>SUM($H$14:$H27)</f>
        <v>0</v>
      </c>
      <c r="K27" s="144"/>
      <c r="L27" s="144"/>
    </row>
    <row r="28" spans="1:12" s="145" customFormat="1">
      <c r="A28" s="140" t="str">
        <f>IF(Values_Entered,A27+1,"")</f>
        <v/>
      </c>
      <c r="B28" s="141" t="str">
        <f t="shared" si="0"/>
        <v/>
      </c>
      <c r="C28" s="142" t="str">
        <f t="shared" si="4"/>
        <v/>
      </c>
      <c r="D28" s="142" t="str">
        <f t="shared" si="7"/>
        <v/>
      </c>
      <c r="E28" s="143" t="e">
        <f t="shared" si="1"/>
        <v>#VALUE!</v>
      </c>
      <c r="F28" s="142" t="e">
        <f t="shared" si="2"/>
        <v>#VALUE!</v>
      </c>
      <c r="G28" s="142" t="str">
        <f t="shared" si="5"/>
        <v/>
      </c>
      <c r="H28" s="142" t="str">
        <f t="shared" si="6"/>
        <v/>
      </c>
      <c r="I28" s="142" t="e">
        <f t="shared" si="3"/>
        <v>#VALUE!</v>
      </c>
      <c r="J28" s="142">
        <f>SUM($H$14:$H28)</f>
        <v>0</v>
      </c>
      <c r="K28" s="144"/>
      <c r="L28" s="144"/>
    </row>
    <row r="29" spans="1:12" s="145" customFormat="1">
      <c r="A29" s="140" t="str">
        <f>IF(Values_Entered,A28+1,"")</f>
        <v/>
      </c>
      <c r="B29" s="141" t="str">
        <f t="shared" si="0"/>
        <v/>
      </c>
      <c r="C29" s="142" t="str">
        <f t="shared" si="4"/>
        <v/>
      </c>
      <c r="D29" s="142" t="str">
        <f t="shared" si="7"/>
        <v/>
      </c>
      <c r="E29" s="143" t="e">
        <f t="shared" si="1"/>
        <v>#VALUE!</v>
      </c>
      <c r="F29" s="142" t="e">
        <f t="shared" si="2"/>
        <v>#VALUE!</v>
      </c>
      <c r="G29" s="142" t="str">
        <f t="shared" si="5"/>
        <v/>
      </c>
      <c r="H29" s="142" t="str">
        <f t="shared" si="6"/>
        <v/>
      </c>
      <c r="I29" s="142" t="e">
        <f t="shared" si="3"/>
        <v>#VALUE!</v>
      </c>
      <c r="J29" s="142">
        <f>SUM($H$14:$H29)</f>
        <v>0</v>
      </c>
      <c r="K29" s="144"/>
      <c r="L29" s="144"/>
    </row>
    <row r="30" spans="1:12" s="145" customFormat="1">
      <c r="A30" s="140" t="str">
        <f>IF(Values_Entered,A29+1,"")</f>
        <v/>
      </c>
      <c r="B30" s="141" t="str">
        <f t="shared" si="0"/>
        <v/>
      </c>
      <c r="C30" s="142" t="str">
        <f t="shared" si="4"/>
        <v/>
      </c>
      <c r="D30" s="142" t="str">
        <f t="shared" si="7"/>
        <v/>
      </c>
      <c r="E30" s="143" t="e">
        <f t="shared" si="1"/>
        <v>#VALUE!</v>
      </c>
      <c r="F30" s="142" t="e">
        <f t="shared" si="2"/>
        <v>#VALUE!</v>
      </c>
      <c r="G30" s="142" t="str">
        <f t="shared" si="5"/>
        <v/>
      </c>
      <c r="H30" s="142" t="str">
        <f t="shared" si="6"/>
        <v/>
      </c>
      <c r="I30" s="142" t="e">
        <f t="shared" si="3"/>
        <v>#VALUE!</v>
      </c>
      <c r="J30" s="142">
        <f>SUM($H$14:$H30)</f>
        <v>0</v>
      </c>
      <c r="K30" s="144"/>
      <c r="L30" s="144"/>
    </row>
    <row r="31" spans="1:12" s="145" customFormat="1">
      <c r="A31" s="140" t="str">
        <f>IF(Values_Entered,A30+1,"")</f>
        <v/>
      </c>
      <c r="B31" s="141" t="str">
        <f t="shared" si="0"/>
        <v/>
      </c>
      <c r="C31" s="142" t="str">
        <f t="shared" si="4"/>
        <v/>
      </c>
      <c r="D31" s="142" t="str">
        <f t="shared" si="7"/>
        <v/>
      </c>
      <c r="E31" s="143" t="e">
        <f t="shared" si="1"/>
        <v>#VALUE!</v>
      </c>
      <c r="F31" s="142" t="e">
        <f t="shared" si="2"/>
        <v>#VALUE!</v>
      </c>
      <c r="G31" s="142" t="str">
        <f t="shared" si="5"/>
        <v/>
      </c>
      <c r="H31" s="142" t="str">
        <f t="shared" si="6"/>
        <v/>
      </c>
      <c r="I31" s="142" t="e">
        <f t="shared" si="3"/>
        <v>#VALUE!</v>
      </c>
      <c r="J31" s="142">
        <f>SUM($H$14:$H31)</f>
        <v>0</v>
      </c>
      <c r="K31" s="144"/>
      <c r="L31" s="144"/>
    </row>
    <row r="32" spans="1:12" s="145" customFormat="1">
      <c r="A32" s="140" t="str">
        <f>IF(Values_Entered,A31+1,"")</f>
        <v/>
      </c>
      <c r="B32" s="141" t="str">
        <f t="shared" si="0"/>
        <v/>
      </c>
      <c r="C32" s="142" t="str">
        <f t="shared" si="4"/>
        <v/>
      </c>
      <c r="D32" s="142" t="str">
        <f t="shared" si="7"/>
        <v/>
      </c>
      <c r="E32" s="143" t="e">
        <f t="shared" si="1"/>
        <v>#VALUE!</v>
      </c>
      <c r="F32" s="142" t="e">
        <f t="shared" si="2"/>
        <v>#VALUE!</v>
      </c>
      <c r="G32" s="142" t="str">
        <f t="shared" si="5"/>
        <v/>
      </c>
      <c r="H32" s="142" t="str">
        <f t="shared" si="6"/>
        <v/>
      </c>
      <c r="I32" s="142" t="e">
        <f t="shared" si="3"/>
        <v>#VALUE!</v>
      </c>
      <c r="J32" s="142">
        <f>SUM($H$14:$H32)</f>
        <v>0</v>
      </c>
      <c r="K32" s="144"/>
      <c r="L32" s="144"/>
    </row>
    <row r="33" spans="1:12" s="145" customFormat="1">
      <c r="A33" s="140" t="str">
        <f>IF(Values_Entered,A32+1,"")</f>
        <v/>
      </c>
      <c r="B33" s="141" t="str">
        <f t="shared" si="0"/>
        <v/>
      </c>
      <c r="C33" s="142" t="str">
        <f t="shared" si="4"/>
        <v/>
      </c>
      <c r="D33" s="142" t="str">
        <f t="shared" si="7"/>
        <v/>
      </c>
      <c r="E33" s="143" t="e">
        <f t="shared" si="1"/>
        <v>#VALUE!</v>
      </c>
      <c r="F33" s="142" t="e">
        <f t="shared" si="2"/>
        <v>#VALUE!</v>
      </c>
      <c r="G33" s="142" t="str">
        <f t="shared" si="5"/>
        <v/>
      </c>
      <c r="H33" s="142" t="str">
        <f t="shared" si="6"/>
        <v/>
      </c>
      <c r="I33" s="142" t="e">
        <f t="shared" si="3"/>
        <v>#VALUE!</v>
      </c>
      <c r="J33" s="142">
        <f>SUM($H$14:$H33)</f>
        <v>0</v>
      </c>
      <c r="K33" s="144"/>
      <c r="L33" s="144"/>
    </row>
    <row r="34" spans="1:12" s="145" customFormat="1">
      <c r="A34" s="140" t="str">
        <f>IF(Values_Entered,A33+1,"")</f>
        <v/>
      </c>
      <c r="B34" s="141" t="str">
        <f t="shared" si="0"/>
        <v/>
      </c>
      <c r="C34" s="142" t="str">
        <f t="shared" si="4"/>
        <v/>
      </c>
      <c r="D34" s="142" t="str">
        <f t="shared" si="7"/>
        <v/>
      </c>
      <c r="E34" s="143" t="e">
        <f t="shared" si="1"/>
        <v>#VALUE!</v>
      </c>
      <c r="F34" s="142" t="e">
        <f t="shared" si="2"/>
        <v>#VALUE!</v>
      </c>
      <c r="G34" s="142" t="str">
        <f t="shared" si="5"/>
        <v/>
      </c>
      <c r="H34" s="142" t="str">
        <f t="shared" si="6"/>
        <v/>
      </c>
      <c r="I34" s="142" t="e">
        <f t="shared" si="3"/>
        <v>#VALUE!</v>
      </c>
      <c r="J34" s="142">
        <f>SUM($H$14:$H34)</f>
        <v>0</v>
      </c>
      <c r="K34" s="144"/>
      <c r="L34" s="144"/>
    </row>
    <row r="35" spans="1:12" s="145" customFormat="1">
      <c r="A35" s="140" t="str">
        <f>IF(Values_Entered,A34+1,"")</f>
        <v/>
      </c>
      <c r="B35" s="141" t="str">
        <f t="shared" si="0"/>
        <v/>
      </c>
      <c r="C35" s="142" t="str">
        <f t="shared" si="4"/>
        <v/>
      </c>
      <c r="D35" s="142" t="str">
        <f t="shared" si="7"/>
        <v/>
      </c>
      <c r="E35" s="143" t="e">
        <f t="shared" si="1"/>
        <v>#VALUE!</v>
      </c>
      <c r="F35" s="142" t="e">
        <f t="shared" si="2"/>
        <v>#VALUE!</v>
      </c>
      <c r="G35" s="142" t="str">
        <f t="shared" si="5"/>
        <v/>
      </c>
      <c r="H35" s="142" t="str">
        <f t="shared" si="6"/>
        <v/>
      </c>
      <c r="I35" s="142" t="e">
        <f t="shared" si="3"/>
        <v>#VALUE!</v>
      </c>
      <c r="J35" s="142">
        <f>SUM($H$14:$H35)</f>
        <v>0</v>
      </c>
      <c r="K35" s="144"/>
      <c r="L35" s="144"/>
    </row>
    <row r="36" spans="1:12" s="145" customFormat="1">
      <c r="A36" s="140" t="str">
        <f>IF(Values_Entered,A35+1,"")</f>
        <v/>
      </c>
      <c r="B36" s="141" t="str">
        <f t="shared" si="0"/>
        <v/>
      </c>
      <c r="C36" s="142" t="str">
        <f t="shared" si="4"/>
        <v/>
      </c>
      <c r="D36" s="142" t="str">
        <f t="shared" si="7"/>
        <v/>
      </c>
      <c r="E36" s="143" t="e">
        <f t="shared" si="1"/>
        <v>#VALUE!</v>
      </c>
      <c r="F36" s="142" t="e">
        <f t="shared" si="2"/>
        <v>#VALUE!</v>
      </c>
      <c r="G36" s="142" t="str">
        <f t="shared" si="5"/>
        <v/>
      </c>
      <c r="H36" s="142" t="str">
        <f t="shared" si="6"/>
        <v/>
      </c>
      <c r="I36" s="142" t="e">
        <f t="shared" si="3"/>
        <v>#VALUE!</v>
      </c>
      <c r="J36" s="142">
        <f>SUM($H$14:$H36)</f>
        <v>0</v>
      </c>
      <c r="K36" s="144"/>
      <c r="L36" s="144"/>
    </row>
    <row r="37" spans="1:12" s="145" customFormat="1">
      <c r="A37" s="140" t="str">
        <f>IF(Values_Entered,A36+1,"")</f>
        <v/>
      </c>
      <c r="B37" s="141" t="str">
        <f t="shared" si="0"/>
        <v/>
      </c>
      <c r="C37" s="142" t="str">
        <f t="shared" si="4"/>
        <v/>
      </c>
      <c r="D37" s="142" t="str">
        <f t="shared" si="7"/>
        <v/>
      </c>
      <c r="E37" s="143" t="e">
        <f t="shared" si="1"/>
        <v>#VALUE!</v>
      </c>
      <c r="F37" s="142" t="e">
        <f t="shared" si="2"/>
        <v>#VALUE!</v>
      </c>
      <c r="G37" s="142" t="str">
        <f t="shared" si="5"/>
        <v/>
      </c>
      <c r="H37" s="142" t="str">
        <f t="shared" si="6"/>
        <v/>
      </c>
      <c r="I37" s="142" t="e">
        <f t="shared" si="3"/>
        <v>#VALUE!</v>
      </c>
      <c r="J37" s="142">
        <f>SUM($H$14:$H37)</f>
        <v>0</v>
      </c>
      <c r="K37" s="144"/>
      <c r="L37" s="144"/>
    </row>
    <row r="38" spans="1:12" s="145" customFormat="1">
      <c r="A38" s="140" t="str">
        <f>IF(Values_Entered,A37+1,"")</f>
        <v/>
      </c>
      <c r="B38" s="141" t="str">
        <f t="shared" si="0"/>
        <v/>
      </c>
      <c r="C38" s="142" t="str">
        <f t="shared" si="4"/>
        <v/>
      </c>
      <c r="D38" s="142" t="str">
        <f t="shared" si="7"/>
        <v/>
      </c>
      <c r="E38" s="143" t="e">
        <f t="shared" si="1"/>
        <v>#VALUE!</v>
      </c>
      <c r="F38" s="142" t="e">
        <f t="shared" si="2"/>
        <v>#VALUE!</v>
      </c>
      <c r="G38" s="142" t="str">
        <f t="shared" si="5"/>
        <v/>
      </c>
      <c r="H38" s="142" t="str">
        <f t="shared" si="6"/>
        <v/>
      </c>
      <c r="I38" s="142" t="e">
        <f t="shared" si="3"/>
        <v>#VALUE!</v>
      </c>
      <c r="J38" s="142">
        <f>SUM($H$14:$H38)</f>
        <v>0</v>
      </c>
      <c r="K38" s="144"/>
      <c r="L38" s="144"/>
    </row>
    <row r="39" spans="1:12" s="145" customFormat="1">
      <c r="A39" s="140" t="str">
        <f>IF(Values_Entered,A38+1,"")</f>
        <v/>
      </c>
      <c r="B39" s="141" t="str">
        <f t="shared" si="0"/>
        <v/>
      </c>
      <c r="C39" s="142" t="str">
        <f t="shared" si="4"/>
        <v/>
      </c>
      <c r="D39" s="142" t="str">
        <f t="shared" si="7"/>
        <v/>
      </c>
      <c r="E39" s="143" t="e">
        <f t="shared" si="1"/>
        <v>#VALUE!</v>
      </c>
      <c r="F39" s="142" t="e">
        <f t="shared" si="2"/>
        <v>#VALUE!</v>
      </c>
      <c r="G39" s="142" t="str">
        <f t="shared" si="5"/>
        <v/>
      </c>
      <c r="H39" s="142" t="str">
        <f t="shared" si="6"/>
        <v/>
      </c>
      <c r="I39" s="142" t="e">
        <f t="shared" si="3"/>
        <v>#VALUE!</v>
      </c>
      <c r="J39" s="142">
        <f>SUM($H$14:$H39)</f>
        <v>0</v>
      </c>
      <c r="K39" s="144"/>
      <c r="L39" s="144"/>
    </row>
    <row r="40" spans="1:12" s="145" customFormat="1">
      <c r="A40" s="140" t="str">
        <f>IF(Values_Entered,A39+1,"")</f>
        <v/>
      </c>
      <c r="B40" s="141" t="str">
        <f t="shared" si="0"/>
        <v/>
      </c>
      <c r="C40" s="142" t="str">
        <f t="shared" si="4"/>
        <v/>
      </c>
      <c r="D40" s="142" t="str">
        <f t="shared" si="7"/>
        <v/>
      </c>
      <c r="E40" s="143" t="e">
        <f t="shared" si="1"/>
        <v>#VALUE!</v>
      </c>
      <c r="F40" s="142" t="e">
        <f t="shared" si="2"/>
        <v>#VALUE!</v>
      </c>
      <c r="G40" s="142" t="str">
        <f t="shared" si="5"/>
        <v/>
      </c>
      <c r="H40" s="142" t="str">
        <f t="shared" si="6"/>
        <v/>
      </c>
      <c r="I40" s="142" t="e">
        <f t="shared" si="3"/>
        <v>#VALUE!</v>
      </c>
      <c r="J40" s="142">
        <f>SUM($H$14:$H40)</f>
        <v>0</v>
      </c>
      <c r="K40" s="144"/>
      <c r="L40" s="144"/>
    </row>
    <row r="41" spans="1:12" s="145" customFormat="1">
      <c r="A41" s="140" t="str">
        <f>IF(Values_Entered,A40+1,"")</f>
        <v/>
      </c>
      <c r="B41" s="141" t="str">
        <f t="shared" si="0"/>
        <v/>
      </c>
      <c r="C41" s="142" t="str">
        <f t="shared" si="4"/>
        <v/>
      </c>
      <c r="D41" s="142" t="str">
        <f t="shared" si="7"/>
        <v/>
      </c>
      <c r="E41" s="143" t="e">
        <f t="shared" si="1"/>
        <v>#VALUE!</v>
      </c>
      <c r="F41" s="142" t="e">
        <f t="shared" si="2"/>
        <v>#VALUE!</v>
      </c>
      <c r="G41" s="142" t="str">
        <f t="shared" si="5"/>
        <v/>
      </c>
      <c r="H41" s="142" t="str">
        <f t="shared" si="6"/>
        <v/>
      </c>
      <c r="I41" s="142" t="e">
        <f t="shared" si="3"/>
        <v>#VALUE!</v>
      </c>
      <c r="J41" s="142">
        <f>SUM($H$14:$H41)</f>
        <v>0</v>
      </c>
      <c r="K41" s="144"/>
      <c r="L41" s="144"/>
    </row>
    <row r="42" spans="1:12" s="145" customFormat="1">
      <c r="A42" s="140" t="str">
        <f>IF(Values_Entered,A41+1,"")</f>
        <v/>
      </c>
      <c r="B42" s="141" t="str">
        <f t="shared" si="0"/>
        <v/>
      </c>
      <c r="C42" s="142" t="str">
        <f t="shared" si="4"/>
        <v/>
      </c>
      <c r="D42" s="142" t="str">
        <f t="shared" si="7"/>
        <v/>
      </c>
      <c r="E42" s="143" t="e">
        <f t="shared" si="1"/>
        <v>#VALUE!</v>
      </c>
      <c r="F42" s="142" t="e">
        <f t="shared" si="2"/>
        <v>#VALUE!</v>
      </c>
      <c r="G42" s="142" t="str">
        <f t="shared" si="5"/>
        <v/>
      </c>
      <c r="H42" s="142" t="str">
        <f t="shared" si="6"/>
        <v/>
      </c>
      <c r="I42" s="142" t="e">
        <f t="shared" si="3"/>
        <v>#VALUE!</v>
      </c>
      <c r="J42" s="142">
        <f>SUM($H$14:$H42)</f>
        <v>0</v>
      </c>
      <c r="K42" s="144"/>
      <c r="L42" s="144"/>
    </row>
    <row r="43" spans="1:12" s="145" customFormat="1">
      <c r="A43" s="140" t="str">
        <f>IF(Values_Entered,A42+1,"")</f>
        <v/>
      </c>
      <c r="B43" s="141" t="str">
        <f t="shared" si="0"/>
        <v/>
      </c>
      <c r="C43" s="142" t="str">
        <f t="shared" si="4"/>
        <v/>
      </c>
      <c r="D43" s="142" t="str">
        <f t="shared" si="7"/>
        <v/>
      </c>
      <c r="E43" s="143" t="e">
        <f t="shared" si="1"/>
        <v>#VALUE!</v>
      </c>
      <c r="F43" s="142" t="e">
        <f t="shared" si="2"/>
        <v>#VALUE!</v>
      </c>
      <c r="G43" s="142" t="str">
        <f t="shared" si="5"/>
        <v/>
      </c>
      <c r="H43" s="142" t="str">
        <f t="shared" si="6"/>
        <v/>
      </c>
      <c r="I43" s="142" t="e">
        <f t="shared" si="3"/>
        <v>#VALUE!</v>
      </c>
      <c r="J43" s="142">
        <f>SUM($H$14:$H43)</f>
        <v>0</v>
      </c>
      <c r="K43" s="144"/>
      <c r="L43" s="144"/>
    </row>
    <row r="44" spans="1:12" s="145" customFormat="1">
      <c r="A44" s="140" t="str">
        <f>IF(Values_Entered,A43+1,"")</f>
        <v/>
      </c>
      <c r="B44" s="141" t="str">
        <f t="shared" si="0"/>
        <v/>
      </c>
      <c r="C44" s="142" t="str">
        <f t="shared" si="4"/>
        <v/>
      </c>
      <c r="D44" s="142" t="str">
        <f t="shared" si="7"/>
        <v/>
      </c>
      <c r="E44" s="143" t="e">
        <f t="shared" si="1"/>
        <v>#VALUE!</v>
      </c>
      <c r="F44" s="142" t="e">
        <f t="shared" si="2"/>
        <v>#VALUE!</v>
      </c>
      <c r="G44" s="142" t="str">
        <f t="shared" si="5"/>
        <v/>
      </c>
      <c r="H44" s="142" t="str">
        <f t="shared" si="6"/>
        <v/>
      </c>
      <c r="I44" s="142" t="e">
        <f t="shared" si="3"/>
        <v>#VALUE!</v>
      </c>
      <c r="J44" s="142">
        <f>SUM($H$14:$H44)</f>
        <v>0</v>
      </c>
      <c r="K44" s="144"/>
      <c r="L44" s="144"/>
    </row>
    <row r="45" spans="1:12" s="145" customFormat="1">
      <c r="A45" s="140" t="str">
        <f>IF(Values_Entered,A44+1,"")</f>
        <v/>
      </c>
      <c r="B45" s="141" t="str">
        <f t="shared" si="0"/>
        <v/>
      </c>
      <c r="C45" s="142" t="str">
        <f t="shared" si="4"/>
        <v/>
      </c>
      <c r="D45" s="142" t="str">
        <f t="shared" si="7"/>
        <v/>
      </c>
      <c r="E45" s="143" t="e">
        <f t="shared" si="1"/>
        <v>#VALUE!</v>
      </c>
      <c r="F45" s="142" t="e">
        <f t="shared" si="2"/>
        <v>#VALUE!</v>
      </c>
      <c r="G45" s="142" t="str">
        <f t="shared" si="5"/>
        <v/>
      </c>
      <c r="H45" s="142" t="str">
        <f t="shared" si="6"/>
        <v/>
      </c>
      <c r="I45" s="142" t="e">
        <f t="shared" si="3"/>
        <v>#VALUE!</v>
      </c>
      <c r="J45" s="142">
        <f>SUM($H$14:$H45)</f>
        <v>0</v>
      </c>
      <c r="K45" s="144"/>
      <c r="L45" s="144"/>
    </row>
    <row r="46" spans="1:12" s="145" customFormat="1">
      <c r="A46" s="140" t="str">
        <f>IF(Values_Entered,A45+1,"")</f>
        <v/>
      </c>
      <c r="B46" s="141" t="str">
        <f t="shared" si="0"/>
        <v/>
      </c>
      <c r="C46" s="142" t="str">
        <f t="shared" si="4"/>
        <v/>
      </c>
      <c r="D46" s="142" t="str">
        <f t="shared" si="7"/>
        <v/>
      </c>
      <c r="E46" s="143" t="e">
        <f t="shared" si="1"/>
        <v>#VALUE!</v>
      </c>
      <c r="F46" s="142" t="e">
        <f t="shared" si="2"/>
        <v>#VALUE!</v>
      </c>
      <c r="G46" s="142" t="str">
        <f t="shared" si="5"/>
        <v/>
      </c>
      <c r="H46" s="142" t="str">
        <f t="shared" si="6"/>
        <v/>
      </c>
      <c r="I46" s="142" t="e">
        <f t="shared" si="3"/>
        <v>#VALUE!</v>
      </c>
      <c r="J46" s="142">
        <f>SUM($H$14:$H46)</f>
        <v>0</v>
      </c>
      <c r="K46" s="144"/>
      <c r="L46" s="144"/>
    </row>
    <row r="47" spans="1:12" s="145" customFormat="1">
      <c r="A47" s="140" t="str">
        <f>IF(Values_Entered,A46+1,"")</f>
        <v/>
      </c>
      <c r="B47" s="141" t="str">
        <f t="shared" si="0"/>
        <v/>
      </c>
      <c r="C47" s="142" t="str">
        <f t="shared" si="4"/>
        <v/>
      </c>
      <c r="D47" s="142" t="str">
        <f t="shared" si="7"/>
        <v/>
      </c>
      <c r="E47" s="143" t="e">
        <f t="shared" si="1"/>
        <v>#VALUE!</v>
      </c>
      <c r="F47" s="142" t="e">
        <f t="shared" si="2"/>
        <v>#VALUE!</v>
      </c>
      <c r="G47" s="142" t="str">
        <f t="shared" si="5"/>
        <v/>
      </c>
      <c r="H47" s="142" t="str">
        <f t="shared" si="6"/>
        <v/>
      </c>
      <c r="I47" s="142" t="e">
        <f t="shared" si="3"/>
        <v>#VALUE!</v>
      </c>
      <c r="J47" s="142">
        <f>SUM($H$14:$H47)</f>
        <v>0</v>
      </c>
      <c r="K47" s="144"/>
      <c r="L47" s="144"/>
    </row>
    <row r="48" spans="1:12" s="145" customFormat="1">
      <c r="A48" s="140" t="str">
        <f>IF(Values_Entered,A47+1,"")</f>
        <v/>
      </c>
      <c r="B48" s="141" t="str">
        <f t="shared" si="0"/>
        <v/>
      </c>
      <c r="C48" s="142" t="str">
        <f t="shared" si="4"/>
        <v/>
      </c>
      <c r="D48" s="142" t="str">
        <f t="shared" si="7"/>
        <v/>
      </c>
      <c r="E48" s="143" t="e">
        <f t="shared" si="1"/>
        <v>#VALUE!</v>
      </c>
      <c r="F48" s="142" t="e">
        <f t="shared" si="2"/>
        <v>#VALUE!</v>
      </c>
      <c r="G48" s="142" t="str">
        <f t="shared" si="5"/>
        <v/>
      </c>
      <c r="H48" s="142" t="str">
        <f t="shared" si="6"/>
        <v/>
      </c>
      <c r="I48" s="142" t="e">
        <f t="shared" si="3"/>
        <v>#VALUE!</v>
      </c>
      <c r="J48" s="142">
        <f>SUM($H$14:$H48)</f>
        <v>0</v>
      </c>
      <c r="K48" s="144"/>
      <c r="L48" s="144"/>
    </row>
    <row r="49" spans="1:12" s="145" customFormat="1">
      <c r="A49" s="140" t="str">
        <f>IF(Values_Entered,A48+1,"")</f>
        <v/>
      </c>
      <c r="B49" s="141" t="str">
        <f t="shared" si="0"/>
        <v/>
      </c>
      <c r="C49" s="142" t="str">
        <f t="shared" si="4"/>
        <v/>
      </c>
      <c r="D49" s="142" t="str">
        <f t="shared" si="7"/>
        <v/>
      </c>
      <c r="E49" s="143" t="e">
        <f t="shared" si="1"/>
        <v>#VALUE!</v>
      </c>
      <c r="F49" s="142" t="e">
        <f t="shared" si="2"/>
        <v>#VALUE!</v>
      </c>
      <c r="G49" s="142" t="str">
        <f t="shared" si="5"/>
        <v/>
      </c>
      <c r="H49" s="142" t="str">
        <f t="shared" si="6"/>
        <v/>
      </c>
      <c r="I49" s="142" t="e">
        <f t="shared" si="3"/>
        <v>#VALUE!</v>
      </c>
      <c r="J49" s="142">
        <f>SUM($H$14:$H49)</f>
        <v>0</v>
      </c>
      <c r="K49" s="144"/>
      <c r="L49" s="144"/>
    </row>
    <row r="50" spans="1:12" s="145" customFormat="1">
      <c r="A50" s="140" t="str">
        <f>IF(Values_Entered,A49+1,"")</f>
        <v/>
      </c>
      <c r="B50" s="141" t="str">
        <f t="shared" si="0"/>
        <v/>
      </c>
      <c r="C50" s="142" t="str">
        <f t="shared" si="4"/>
        <v/>
      </c>
      <c r="D50" s="142" t="str">
        <f t="shared" si="7"/>
        <v/>
      </c>
      <c r="E50" s="143" t="e">
        <f t="shared" si="1"/>
        <v>#VALUE!</v>
      </c>
      <c r="F50" s="142" t="e">
        <f t="shared" si="2"/>
        <v>#VALUE!</v>
      </c>
      <c r="G50" s="142" t="str">
        <f t="shared" si="5"/>
        <v/>
      </c>
      <c r="H50" s="142" t="str">
        <f t="shared" si="6"/>
        <v/>
      </c>
      <c r="I50" s="142" t="e">
        <f t="shared" si="3"/>
        <v>#VALUE!</v>
      </c>
      <c r="J50" s="142">
        <f>SUM($H$14:$H50)</f>
        <v>0</v>
      </c>
      <c r="K50" s="144"/>
      <c r="L50" s="144"/>
    </row>
    <row r="51" spans="1:12" s="145" customFormat="1">
      <c r="A51" s="140" t="str">
        <f>IF(Values_Entered,A50+1,"")</f>
        <v/>
      </c>
      <c r="B51" s="141" t="str">
        <f t="shared" si="0"/>
        <v/>
      </c>
      <c r="C51" s="142" t="str">
        <f t="shared" si="4"/>
        <v/>
      </c>
      <c r="D51" s="142" t="str">
        <f t="shared" si="7"/>
        <v/>
      </c>
      <c r="E51" s="143" t="e">
        <f t="shared" si="1"/>
        <v>#VALUE!</v>
      </c>
      <c r="F51" s="142" t="e">
        <f t="shared" si="2"/>
        <v>#VALUE!</v>
      </c>
      <c r="G51" s="142" t="str">
        <f t="shared" si="5"/>
        <v/>
      </c>
      <c r="H51" s="142" t="str">
        <f t="shared" si="6"/>
        <v/>
      </c>
      <c r="I51" s="142" t="e">
        <f t="shared" si="3"/>
        <v>#VALUE!</v>
      </c>
      <c r="J51" s="142">
        <f>SUM($H$14:$H51)</f>
        <v>0</v>
      </c>
      <c r="K51" s="144"/>
      <c r="L51" s="144"/>
    </row>
    <row r="52" spans="1:12" s="145" customFormat="1">
      <c r="A52" s="140" t="str">
        <f>IF(Values_Entered,A51+1,"")</f>
        <v/>
      </c>
      <c r="B52" s="141" t="str">
        <f t="shared" si="0"/>
        <v/>
      </c>
      <c r="C52" s="142" t="str">
        <f t="shared" si="4"/>
        <v/>
      </c>
      <c r="D52" s="142" t="str">
        <f t="shared" si="7"/>
        <v/>
      </c>
      <c r="E52" s="143" t="e">
        <f t="shared" si="1"/>
        <v>#VALUE!</v>
      </c>
      <c r="F52" s="142" t="e">
        <f t="shared" si="2"/>
        <v>#VALUE!</v>
      </c>
      <c r="G52" s="142" t="str">
        <f t="shared" si="5"/>
        <v/>
      </c>
      <c r="H52" s="142" t="str">
        <f t="shared" si="6"/>
        <v/>
      </c>
      <c r="I52" s="142" t="e">
        <f t="shared" si="3"/>
        <v>#VALUE!</v>
      </c>
      <c r="J52" s="142">
        <f>SUM($H$14:$H52)</f>
        <v>0</v>
      </c>
      <c r="K52" s="144"/>
      <c r="L52" s="144"/>
    </row>
    <row r="53" spans="1:12" s="145" customFormat="1">
      <c r="A53" s="140" t="str">
        <f>IF(Values_Entered,A52+1,"")</f>
        <v/>
      </c>
      <c r="B53" s="141" t="str">
        <f t="shared" si="0"/>
        <v/>
      </c>
      <c r="C53" s="142" t="str">
        <f t="shared" si="4"/>
        <v/>
      </c>
      <c r="D53" s="142" t="str">
        <f t="shared" si="7"/>
        <v/>
      </c>
      <c r="E53" s="143" t="e">
        <f t="shared" si="1"/>
        <v>#VALUE!</v>
      </c>
      <c r="F53" s="142" t="e">
        <f t="shared" si="2"/>
        <v>#VALUE!</v>
      </c>
      <c r="G53" s="142" t="str">
        <f t="shared" si="5"/>
        <v/>
      </c>
      <c r="H53" s="142" t="str">
        <f t="shared" si="6"/>
        <v/>
      </c>
      <c r="I53" s="142" t="e">
        <f t="shared" si="3"/>
        <v>#VALUE!</v>
      </c>
      <c r="J53" s="142">
        <f>SUM($H$14:$H53)</f>
        <v>0</v>
      </c>
      <c r="K53" s="144"/>
      <c r="L53" s="144"/>
    </row>
    <row r="54" spans="1:12" s="145" customFormat="1">
      <c r="A54" s="140" t="str">
        <f>IF(Values_Entered,A53+1,"")</f>
        <v/>
      </c>
      <c r="B54" s="141" t="str">
        <f t="shared" si="0"/>
        <v/>
      </c>
      <c r="C54" s="142" t="str">
        <f t="shared" si="4"/>
        <v/>
      </c>
      <c r="D54" s="142" t="str">
        <f t="shared" si="7"/>
        <v/>
      </c>
      <c r="E54" s="143" t="e">
        <f t="shared" si="1"/>
        <v>#VALUE!</v>
      </c>
      <c r="F54" s="142" t="e">
        <f t="shared" si="2"/>
        <v>#VALUE!</v>
      </c>
      <c r="G54" s="142" t="str">
        <f t="shared" si="5"/>
        <v/>
      </c>
      <c r="H54" s="142" t="str">
        <f t="shared" si="6"/>
        <v/>
      </c>
      <c r="I54" s="142" t="e">
        <f t="shared" si="3"/>
        <v>#VALUE!</v>
      </c>
      <c r="J54" s="142">
        <f>SUM($H$14:$H54)</f>
        <v>0</v>
      </c>
      <c r="K54" s="144"/>
      <c r="L54" s="144"/>
    </row>
    <row r="55" spans="1:12" s="145" customFormat="1">
      <c r="A55" s="140" t="str">
        <f>IF(Values_Entered,A54+1,"")</f>
        <v/>
      </c>
      <c r="B55" s="141" t="str">
        <f t="shared" si="0"/>
        <v/>
      </c>
      <c r="C55" s="142" t="str">
        <f t="shared" si="4"/>
        <v/>
      </c>
      <c r="D55" s="142" t="str">
        <f t="shared" si="7"/>
        <v/>
      </c>
      <c r="E55" s="143" t="e">
        <f t="shared" si="1"/>
        <v>#VALUE!</v>
      </c>
      <c r="F55" s="142" t="e">
        <f t="shared" si="2"/>
        <v>#VALUE!</v>
      </c>
      <c r="G55" s="142" t="str">
        <f t="shared" si="5"/>
        <v/>
      </c>
      <c r="H55" s="142" t="str">
        <f t="shared" si="6"/>
        <v/>
      </c>
      <c r="I55" s="142" t="e">
        <f t="shared" si="3"/>
        <v>#VALUE!</v>
      </c>
      <c r="J55" s="142">
        <f>SUM($H$14:$H55)</f>
        <v>0</v>
      </c>
      <c r="K55" s="144"/>
      <c r="L55" s="144"/>
    </row>
    <row r="56" spans="1:12" s="145" customFormat="1">
      <c r="A56" s="140" t="str">
        <f>IF(Values_Entered,A55+1,"")</f>
        <v/>
      </c>
      <c r="B56" s="141" t="str">
        <f t="shared" si="0"/>
        <v/>
      </c>
      <c r="C56" s="142" t="str">
        <f t="shared" si="4"/>
        <v/>
      </c>
      <c r="D56" s="142" t="str">
        <f t="shared" si="7"/>
        <v/>
      </c>
      <c r="E56" s="143" t="e">
        <f t="shared" si="1"/>
        <v>#VALUE!</v>
      </c>
      <c r="F56" s="142" t="e">
        <f t="shared" si="2"/>
        <v>#VALUE!</v>
      </c>
      <c r="G56" s="142" t="str">
        <f t="shared" si="5"/>
        <v/>
      </c>
      <c r="H56" s="142" t="str">
        <f t="shared" si="6"/>
        <v/>
      </c>
      <c r="I56" s="142" t="e">
        <f t="shared" si="3"/>
        <v>#VALUE!</v>
      </c>
      <c r="J56" s="142">
        <f>SUM($H$14:$H56)</f>
        <v>0</v>
      </c>
      <c r="K56" s="144"/>
      <c r="L56" s="144"/>
    </row>
    <row r="57" spans="1:12" s="145" customFormat="1">
      <c r="A57" s="140" t="str">
        <f>IF(Values_Entered,A56+1,"")</f>
        <v/>
      </c>
      <c r="B57" s="141" t="str">
        <f t="shared" si="0"/>
        <v/>
      </c>
      <c r="C57" s="142" t="str">
        <f t="shared" si="4"/>
        <v/>
      </c>
      <c r="D57" s="142" t="str">
        <f t="shared" si="7"/>
        <v/>
      </c>
      <c r="E57" s="143" t="e">
        <f t="shared" si="1"/>
        <v>#VALUE!</v>
      </c>
      <c r="F57" s="142" t="e">
        <f t="shared" si="2"/>
        <v>#VALUE!</v>
      </c>
      <c r="G57" s="142" t="str">
        <f t="shared" si="5"/>
        <v/>
      </c>
      <c r="H57" s="142" t="str">
        <f t="shared" si="6"/>
        <v/>
      </c>
      <c r="I57" s="142" t="e">
        <f t="shared" si="3"/>
        <v>#VALUE!</v>
      </c>
      <c r="J57" s="142">
        <f>SUM($H$14:$H57)</f>
        <v>0</v>
      </c>
      <c r="K57" s="144"/>
      <c r="L57" s="144"/>
    </row>
    <row r="58" spans="1:12" s="145" customFormat="1">
      <c r="A58" s="140" t="str">
        <f>IF(Values_Entered,A57+1,"")</f>
        <v/>
      </c>
      <c r="B58" s="141" t="str">
        <f t="shared" si="0"/>
        <v/>
      </c>
      <c r="C58" s="142" t="str">
        <f t="shared" si="4"/>
        <v/>
      </c>
      <c r="D58" s="142" t="str">
        <f t="shared" si="7"/>
        <v/>
      </c>
      <c r="E58" s="143" t="e">
        <f t="shared" si="1"/>
        <v>#VALUE!</v>
      </c>
      <c r="F58" s="142" t="e">
        <f t="shared" si="2"/>
        <v>#VALUE!</v>
      </c>
      <c r="G58" s="142" t="str">
        <f t="shared" si="5"/>
        <v/>
      </c>
      <c r="H58" s="142" t="str">
        <f t="shared" si="6"/>
        <v/>
      </c>
      <c r="I58" s="142" t="e">
        <f t="shared" si="3"/>
        <v>#VALUE!</v>
      </c>
      <c r="J58" s="142">
        <f>SUM($H$14:$H58)</f>
        <v>0</v>
      </c>
      <c r="K58" s="144"/>
      <c r="L58" s="144"/>
    </row>
    <row r="59" spans="1:12" s="145" customFormat="1">
      <c r="A59" s="140" t="str">
        <f>IF(Values_Entered,A58+1,"")</f>
        <v/>
      </c>
      <c r="B59" s="141" t="str">
        <f t="shared" si="0"/>
        <v/>
      </c>
      <c r="C59" s="142" t="str">
        <f t="shared" si="4"/>
        <v/>
      </c>
      <c r="D59" s="142" t="str">
        <f t="shared" si="7"/>
        <v/>
      </c>
      <c r="E59" s="143" t="e">
        <f t="shared" si="1"/>
        <v>#VALUE!</v>
      </c>
      <c r="F59" s="142" t="e">
        <f t="shared" si="2"/>
        <v>#VALUE!</v>
      </c>
      <c r="G59" s="142" t="str">
        <f t="shared" si="5"/>
        <v/>
      </c>
      <c r="H59" s="142" t="str">
        <f t="shared" si="6"/>
        <v/>
      </c>
      <c r="I59" s="142" t="e">
        <f t="shared" si="3"/>
        <v>#VALUE!</v>
      </c>
      <c r="J59" s="142">
        <f>SUM($H$14:$H59)</f>
        <v>0</v>
      </c>
      <c r="K59" s="144"/>
      <c r="L59" s="144"/>
    </row>
    <row r="60" spans="1:12" s="145" customFormat="1">
      <c r="A60" s="140" t="str">
        <f>IF(Values_Entered,A59+1,"")</f>
        <v/>
      </c>
      <c r="B60" s="141" t="str">
        <f t="shared" si="0"/>
        <v/>
      </c>
      <c r="C60" s="142" t="str">
        <f t="shared" si="4"/>
        <v/>
      </c>
      <c r="D60" s="142" t="str">
        <f t="shared" si="7"/>
        <v/>
      </c>
      <c r="E60" s="143" t="e">
        <f t="shared" si="1"/>
        <v>#VALUE!</v>
      </c>
      <c r="F60" s="142" t="e">
        <f t="shared" si="2"/>
        <v>#VALUE!</v>
      </c>
      <c r="G60" s="142" t="str">
        <f t="shared" si="5"/>
        <v/>
      </c>
      <c r="H60" s="142" t="str">
        <f t="shared" si="6"/>
        <v/>
      </c>
      <c r="I60" s="142" t="e">
        <f t="shared" si="3"/>
        <v>#VALUE!</v>
      </c>
      <c r="J60" s="142">
        <f>SUM($H$14:$H60)</f>
        <v>0</v>
      </c>
      <c r="K60" s="144"/>
      <c r="L60" s="144"/>
    </row>
    <row r="61" spans="1:12" s="145" customFormat="1">
      <c r="A61" s="140" t="str">
        <f>IF(Values_Entered,A60+1,"")</f>
        <v/>
      </c>
      <c r="B61" s="141" t="str">
        <f t="shared" si="0"/>
        <v/>
      </c>
      <c r="C61" s="142" t="str">
        <f t="shared" si="4"/>
        <v/>
      </c>
      <c r="D61" s="142" t="str">
        <f t="shared" si="7"/>
        <v/>
      </c>
      <c r="E61" s="143" t="e">
        <f t="shared" si="1"/>
        <v>#VALUE!</v>
      </c>
      <c r="F61" s="142" t="e">
        <f t="shared" si="2"/>
        <v>#VALUE!</v>
      </c>
      <c r="G61" s="142" t="str">
        <f t="shared" si="5"/>
        <v/>
      </c>
      <c r="H61" s="142" t="str">
        <f t="shared" si="6"/>
        <v/>
      </c>
      <c r="I61" s="142" t="e">
        <f t="shared" si="3"/>
        <v>#VALUE!</v>
      </c>
      <c r="J61" s="142">
        <f>SUM($H$14:$H61)</f>
        <v>0</v>
      </c>
      <c r="K61" s="144"/>
      <c r="L61" s="144"/>
    </row>
    <row r="62" spans="1:12" s="145" customFormat="1">
      <c r="A62" s="140" t="str">
        <f>IF(Values_Entered,A61+1,"")</f>
        <v/>
      </c>
      <c r="B62" s="141" t="str">
        <f t="shared" si="0"/>
        <v/>
      </c>
      <c r="C62" s="142" t="str">
        <f t="shared" si="4"/>
        <v/>
      </c>
      <c r="D62" s="142" t="str">
        <f t="shared" si="7"/>
        <v/>
      </c>
      <c r="E62" s="143" t="e">
        <f t="shared" si="1"/>
        <v>#VALUE!</v>
      </c>
      <c r="F62" s="142" t="e">
        <f t="shared" si="2"/>
        <v>#VALUE!</v>
      </c>
      <c r="G62" s="142" t="str">
        <f t="shared" si="5"/>
        <v/>
      </c>
      <c r="H62" s="142" t="str">
        <f t="shared" si="6"/>
        <v/>
      </c>
      <c r="I62" s="142" t="e">
        <f t="shared" si="3"/>
        <v>#VALUE!</v>
      </c>
      <c r="J62" s="142">
        <f>SUM($H$14:$H62)</f>
        <v>0</v>
      </c>
      <c r="K62" s="144"/>
      <c r="L62" s="144"/>
    </row>
    <row r="63" spans="1:12" s="145" customFormat="1">
      <c r="A63" s="140" t="str">
        <f>IF(Values_Entered,A62+1,"")</f>
        <v/>
      </c>
      <c r="B63" s="141" t="str">
        <f t="shared" si="0"/>
        <v/>
      </c>
      <c r="C63" s="142" t="str">
        <f t="shared" si="4"/>
        <v/>
      </c>
      <c r="D63" s="142" t="str">
        <f t="shared" si="7"/>
        <v/>
      </c>
      <c r="E63" s="143" t="e">
        <f t="shared" si="1"/>
        <v>#VALUE!</v>
      </c>
      <c r="F63" s="142" t="e">
        <f t="shared" si="2"/>
        <v>#VALUE!</v>
      </c>
      <c r="G63" s="142" t="str">
        <f t="shared" si="5"/>
        <v/>
      </c>
      <c r="H63" s="142" t="str">
        <f t="shared" si="6"/>
        <v/>
      </c>
      <c r="I63" s="142" t="e">
        <f t="shared" si="3"/>
        <v>#VALUE!</v>
      </c>
      <c r="J63" s="142">
        <f>SUM($H$14:$H63)</f>
        <v>0</v>
      </c>
      <c r="K63" s="144"/>
      <c r="L63" s="144"/>
    </row>
    <row r="64" spans="1:12" s="145" customFormat="1">
      <c r="A64" s="140" t="str">
        <f>IF(Values_Entered,A63+1,"")</f>
        <v/>
      </c>
      <c r="B64" s="141" t="str">
        <f t="shared" si="0"/>
        <v/>
      </c>
      <c r="C64" s="142" t="str">
        <f t="shared" si="4"/>
        <v/>
      </c>
      <c r="D64" s="142" t="str">
        <f t="shared" si="7"/>
        <v/>
      </c>
      <c r="E64" s="143" t="e">
        <f t="shared" si="1"/>
        <v>#VALUE!</v>
      </c>
      <c r="F64" s="142" t="e">
        <f t="shared" si="2"/>
        <v>#VALUE!</v>
      </c>
      <c r="G64" s="142" t="str">
        <f t="shared" si="5"/>
        <v/>
      </c>
      <c r="H64" s="142" t="str">
        <f t="shared" si="6"/>
        <v/>
      </c>
      <c r="I64" s="142" t="e">
        <f t="shared" si="3"/>
        <v>#VALUE!</v>
      </c>
      <c r="J64" s="142">
        <f>SUM($H$14:$H64)</f>
        <v>0</v>
      </c>
      <c r="K64" s="144"/>
      <c r="L64" s="144"/>
    </row>
    <row r="65" spans="1:12" s="145" customFormat="1">
      <c r="A65" s="140" t="str">
        <f>IF(Values_Entered,A64+1,"")</f>
        <v/>
      </c>
      <c r="B65" s="141" t="str">
        <f t="shared" si="0"/>
        <v/>
      </c>
      <c r="C65" s="142" t="str">
        <f t="shared" si="4"/>
        <v/>
      </c>
      <c r="D65" s="142" t="str">
        <f t="shared" si="7"/>
        <v/>
      </c>
      <c r="E65" s="143" t="e">
        <f t="shared" si="1"/>
        <v>#VALUE!</v>
      </c>
      <c r="F65" s="142" t="e">
        <f t="shared" si="2"/>
        <v>#VALUE!</v>
      </c>
      <c r="G65" s="142" t="str">
        <f t="shared" si="5"/>
        <v/>
      </c>
      <c r="H65" s="142" t="str">
        <f t="shared" si="6"/>
        <v/>
      </c>
      <c r="I65" s="142" t="e">
        <f t="shared" si="3"/>
        <v>#VALUE!</v>
      </c>
      <c r="J65" s="142">
        <f>SUM($H$14:$H65)</f>
        <v>0</v>
      </c>
      <c r="K65" s="144"/>
      <c r="L65" s="144"/>
    </row>
    <row r="66" spans="1:12" s="145" customFormat="1">
      <c r="A66" s="140" t="str">
        <f>IF(Values_Entered,A65+1,"")</f>
        <v/>
      </c>
      <c r="B66" s="141" t="str">
        <f t="shared" si="0"/>
        <v/>
      </c>
      <c r="C66" s="142" t="str">
        <f t="shared" si="4"/>
        <v/>
      </c>
      <c r="D66" s="142" t="str">
        <f t="shared" si="7"/>
        <v/>
      </c>
      <c r="E66" s="143" t="e">
        <f t="shared" si="1"/>
        <v>#VALUE!</v>
      </c>
      <c r="F66" s="142" t="e">
        <f t="shared" si="2"/>
        <v>#VALUE!</v>
      </c>
      <c r="G66" s="142" t="str">
        <f t="shared" si="5"/>
        <v/>
      </c>
      <c r="H66" s="142" t="str">
        <f t="shared" si="6"/>
        <v/>
      </c>
      <c r="I66" s="142" t="e">
        <f t="shared" si="3"/>
        <v>#VALUE!</v>
      </c>
      <c r="J66" s="142">
        <f>SUM($H$14:$H66)</f>
        <v>0</v>
      </c>
      <c r="K66" s="144"/>
      <c r="L66" s="144"/>
    </row>
    <row r="67" spans="1:12" s="145" customFormat="1">
      <c r="A67" s="140" t="str">
        <f>IF(Values_Entered,A66+1,"")</f>
        <v/>
      </c>
      <c r="B67" s="141" t="str">
        <f t="shared" si="0"/>
        <v/>
      </c>
      <c r="C67" s="142" t="str">
        <f t="shared" si="4"/>
        <v/>
      </c>
      <c r="D67" s="142" t="str">
        <f t="shared" si="7"/>
        <v/>
      </c>
      <c r="E67" s="143" t="e">
        <f t="shared" si="1"/>
        <v>#VALUE!</v>
      </c>
      <c r="F67" s="142" t="e">
        <f t="shared" si="2"/>
        <v>#VALUE!</v>
      </c>
      <c r="G67" s="142" t="str">
        <f t="shared" si="5"/>
        <v/>
      </c>
      <c r="H67" s="142" t="str">
        <f t="shared" si="6"/>
        <v/>
      </c>
      <c r="I67" s="142" t="e">
        <f t="shared" si="3"/>
        <v>#VALUE!</v>
      </c>
      <c r="J67" s="142">
        <f>SUM($H$14:$H67)</f>
        <v>0</v>
      </c>
      <c r="K67" s="144"/>
      <c r="L67" s="144"/>
    </row>
    <row r="68" spans="1:12" s="145" customFormat="1">
      <c r="A68" s="140" t="str">
        <f>IF(Values_Entered,A67+1,"")</f>
        <v/>
      </c>
      <c r="B68" s="141" t="str">
        <f t="shared" si="0"/>
        <v/>
      </c>
      <c r="C68" s="142" t="str">
        <f t="shared" si="4"/>
        <v/>
      </c>
      <c r="D68" s="142" t="str">
        <f t="shared" si="7"/>
        <v/>
      </c>
      <c r="E68" s="143" t="e">
        <f t="shared" si="1"/>
        <v>#VALUE!</v>
      </c>
      <c r="F68" s="142" t="e">
        <f t="shared" si="2"/>
        <v>#VALUE!</v>
      </c>
      <c r="G68" s="142" t="str">
        <f t="shared" si="5"/>
        <v/>
      </c>
      <c r="H68" s="142" t="str">
        <f t="shared" si="6"/>
        <v/>
      </c>
      <c r="I68" s="142" t="e">
        <f t="shared" si="3"/>
        <v>#VALUE!</v>
      </c>
      <c r="J68" s="142">
        <f>SUM($H$14:$H68)</f>
        <v>0</v>
      </c>
      <c r="K68" s="144"/>
      <c r="L68" s="144"/>
    </row>
    <row r="69" spans="1:12" s="145" customFormat="1">
      <c r="A69" s="140" t="str">
        <f>IF(Values_Entered,A68+1,"")</f>
        <v/>
      </c>
      <c r="B69" s="141" t="str">
        <f t="shared" si="0"/>
        <v/>
      </c>
      <c r="C69" s="142" t="str">
        <f t="shared" si="4"/>
        <v/>
      </c>
      <c r="D69" s="142" t="str">
        <f t="shared" si="7"/>
        <v/>
      </c>
      <c r="E69" s="143" t="e">
        <f t="shared" si="1"/>
        <v>#VALUE!</v>
      </c>
      <c r="F69" s="142" t="e">
        <f t="shared" si="2"/>
        <v>#VALUE!</v>
      </c>
      <c r="G69" s="142" t="str">
        <f t="shared" si="5"/>
        <v/>
      </c>
      <c r="H69" s="142" t="str">
        <f t="shared" si="6"/>
        <v/>
      </c>
      <c r="I69" s="142" t="e">
        <f t="shared" si="3"/>
        <v>#VALUE!</v>
      </c>
      <c r="J69" s="142">
        <f>SUM($H$14:$H69)</f>
        <v>0</v>
      </c>
      <c r="K69" s="144"/>
      <c r="L69" s="144"/>
    </row>
    <row r="70" spans="1:12" s="145" customFormat="1">
      <c r="A70" s="140" t="str">
        <f>IF(Values_Entered,A69+1,"")</f>
        <v/>
      </c>
      <c r="B70" s="141" t="str">
        <f t="shared" si="0"/>
        <v/>
      </c>
      <c r="C70" s="142" t="str">
        <f t="shared" si="4"/>
        <v/>
      </c>
      <c r="D70" s="142" t="str">
        <f t="shared" si="7"/>
        <v/>
      </c>
      <c r="E70" s="143" t="e">
        <f t="shared" si="1"/>
        <v>#VALUE!</v>
      </c>
      <c r="F70" s="142" t="e">
        <f t="shared" si="2"/>
        <v>#VALUE!</v>
      </c>
      <c r="G70" s="142" t="str">
        <f t="shared" si="5"/>
        <v/>
      </c>
      <c r="H70" s="142" t="str">
        <f t="shared" si="6"/>
        <v/>
      </c>
      <c r="I70" s="142" t="e">
        <f t="shared" si="3"/>
        <v>#VALUE!</v>
      </c>
      <c r="J70" s="142">
        <f>SUM($H$14:$H70)</f>
        <v>0</v>
      </c>
      <c r="K70" s="144"/>
      <c r="L70" s="144"/>
    </row>
    <row r="71" spans="1:12" s="145" customFormat="1">
      <c r="A71" s="140" t="str">
        <f>IF(Values_Entered,A70+1,"")</f>
        <v/>
      </c>
      <c r="B71" s="141" t="str">
        <f t="shared" si="0"/>
        <v/>
      </c>
      <c r="C71" s="142" t="str">
        <f t="shared" si="4"/>
        <v/>
      </c>
      <c r="D71" s="142" t="str">
        <f t="shared" si="7"/>
        <v/>
      </c>
      <c r="E71" s="143" t="e">
        <f t="shared" si="1"/>
        <v>#VALUE!</v>
      </c>
      <c r="F71" s="142" t="e">
        <f t="shared" si="2"/>
        <v>#VALUE!</v>
      </c>
      <c r="G71" s="142" t="str">
        <f t="shared" si="5"/>
        <v/>
      </c>
      <c r="H71" s="142" t="str">
        <f t="shared" si="6"/>
        <v/>
      </c>
      <c r="I71" s="142" t="e">
        <f t="shared" si="3"/>
        <v>#VALUE!</v>
      </c>
      <c r="J71" s="142">
        <f>SUM($H$14:$H71)</f>
        <v>0</v>
      </c>
      <c r="K71" s="144"/>
      <c r="L71" s="144"/>
    </row>
    <row r="72" spans="1:12" s="145" customFormat="1">
      <c r="A72" s="140" t="str">
        <f>IF(Values_Entered,A71+1,"")</f>
        <v/>
      </c>
      <c r="B72" s="141" t="str">
        <f t="shared" si="0"/>
        <v/>
      </c>
      <c r="C72" s="142" t="str">
        <f t="shared" si="4"/>
        <v/>
      </c>
      <c r="D72" s="142" t="str">
        <f t="shared" si="7"/>
        <v/>
      </c>
      <c r="E72" s="143" t="e">
        <f t="shared" si="1"/>
        <v>#VALUE!</v>
      </c>
      <c r="F72" s="142" t="e">
        <f t="shared" si="2"/>
        <v>#VALUE!</v>
      </c>
      <c r="G72" s="142" t="str">
        <f t="shared" si="5"/>
        <v/>
      </c>
      <c r="H72" s="142" t="str">
        <f t="shared" si="6"/>
        <v/>
      </c>
      <c r="I72" s="142" t="e">
        <f t="shared" si="3"/>
        <v>#VALUE!</v>
      </c>
      <c r="J72" s="142">
        <f>SUM($H$14:$H72)</f>
        <v>0</v>
      </c>
      <c r="K72" s="144"/>
      <c r="L72" s="144"/>
    </row>
    <row r="73" spans="1:12" s="145" customFormat="1">
      <c r="A73" s="140" t="str">
        <f>IF(Values_Entered,A72+1,"")</f>
        <v/>
      </c>
      <c r="B73" s="141" t="str">
        <f t="shared" si="0"/>
        <v/>
      </c>
      <c r="C73" s="142" t="str">
        <f t="shared" si="4"/>
        <v/>
      </c>
      <c r="D73" s="142" t="str">
        <f t="shared" si="7"/>
        <v/>
      </c>
      <c r="E73" s="143" t="e">
        <f t="shared" si="1"/>
        <v>#VALUE!</v>
      </c>
      <c r="F73" s="142" t="e">
        <f t="shared" si="2"/>
        <v>#VALUE!</v>
      </c>
      <c r="G73" s="142" t="str">
        <f t="shared" si="5"/>
        <v/>
      </c>
      <c r="H73" s="142" t="str">
        <f t="shared" si="6"/>
        <v/>
      </c>
      <c r="I73" s="142" t="e">
        <f t="shared" si="3"/>
        <v>#VALUE!</v>
      </c>
      <c r="J73" s="142">
        <f>SUM($H$14:$H73)</f>
        <v>0</v>
      </c>
      <c r="K73" s="144"/>
      <c r="L73" s="144"/>
    </row>
    <row r="74" spans="1:12" s="145" customFormat="1">
      <c r="A74" s="140" t="str">
        <f>IF(Values_Entered,A73+1,"")</f>
        <v/>
      </c>
      <c r="B74" s="141" t="str">
        <f t="shared" si="0"/>
        <v/>
      </c>
      <c r="C74" s="142" t="str">
        <f t="shared" si="4"/>
        <v/>
      </c>
      <c r="D74" s="142" t="str">
        <f t="shared" si="7"/>
        <v/>
      </c>
      <c r="E74" s="143" t="e">
        <f t="shared" si="1"/>
        <v>#VALUE!</v>
      </c>
      <c r="F74" s="142" t="e">
        <f t="shared" si="2"/>
        <v>#VALUE!</v>
      </c>
      <c r="G74" s="142" t="str">
        <f t="shared" si="5"/>
        <v/>
      </c>
      <c r="H74" s="142" t="str">
        <f t="shared" si="6"/>
        <v/>
      </c>
      <c r="I74" s="142" t="e">
        <f t="shared" si="3"/>
        <v>#VALUE!</v>
      </c>
      <c r="J74" s="142">
        <f>SUM($H$14:$H74)</f>
        <v>0</v>
      </c>
      <c r="K74" s="144"/>
      <c r="L74" s="144"/>
    </row>
    <row r="75" spans="1:12" s="145" customFormat="1">
      <c r="A75" s="140" t="str">
        <f>IF(Values_Entered,A74+1,"")</f>
        <v/>
      </c>
      <c r="B75" s="141" t="str">
        <f t="shared" si="0"/>
        <v/>
      </c>
      <c r="C75" s="142" t="str">
        <f t="shared" si="4"/>
        <v/>
      </c>
      <c r="D75" s="142" t="str">
        <f t="shared" si="7"/>
        <v/>
      </c>
      <c r="E75" s="143" t="e">
        <f t="shared" si="1"/>
        <v>#VALUE!</v>
      </c>
      <c r="F75" s="142" t="e">
        <f t="shared" si="2"/>
        <v>#VALUE!</v>
      </c>
      <c r="G75" s="142" t="str">
        <f t="shared" si="5"/>
        <v/>
      </c>
      <c r="H75" s="142" t="str">
        <f t="shared" si="6"/>
        <v/>
      </c>
      <c r="I75" s="142" t="e">
        <f t="shared" si="3"/>
        <v>#VALUE!</v>
      </c>
      <c r="J75" s="142">
        <f>SUM($H$14:$H75)</f>
        <v>0</v>
      </c>
      <c r="K75" s="144"/>
      <c r="L75" s="144"/>
    </row>
    <row r="76" spans="1:12" s="145" customFormat="1">
      <c r="A76" s="140" t="str">
        <f>IF(Values_Entered,A75+1,"")</f>
        <v/>
      </c>
      <c r="B76" s="141" t="str">
        <f t="shared" si="0"/>
        <v/>
      </c>
      <c r="C76" s="142" t="str">
        <f t="shared" si="4"/>
        <v/>
      </c>
      <c r="D76" s="142" t="str">
        <f t="shared" si="7"/>
        <v/>
      </c>
      <c r="E76" s="143" t="e">
        <f t="shared" si="1"/>
        <v>#VALUE!</v>
      </c>
      <c r="F76" s="142" t="e">
        <f t="shared" si="2"/>
        <v>#VALUE!</v>
      </c>
      <c r="G76" s="142" t="str">
        <f t="shared" si="5"/>
        <v/>
      </c>
      <c r="H76" s="142" t="str">
        <f t="shared" si="6"/>
        <v/>
      </c>
      <c r="I76" s="142" t="e">
        <f t="shared" si="3"/>
        <v>#VALUE!</v>
      </c>
      <c r="J76" s="142">
        <f>SUM($H$14:$H76)</f>
        <v>0</v>
      </c>
      <c r="K76" s="144"/>
      <c r="L76" s="144"/>
    </row>
    <row r="77" spans="1:12" s="145" customFormat="1">
      <c r="A77" s="140" t="str">
        <f>IF(Values_Entered,A76+1,"")</f>
        <v/>
      </c>
      <c r="B77" s="141" t="str">
        <f t="shared" si="0"/>
        <v/>
      </c>
      <c r="C77" s="142" t="str">
        <f t="shared" si="4"/>
        <v/>
      </c>
      <c r="D77" s="142" t="str">
        <f t="shared" si="7"/>
        <v/>
      </c>
      <c r="E77" s="143" t="e">
        <f t="shared" si="1"/>
        <v>#VALUE!</v>
      </c>
      <c r="F77" s="142" t="e">
        <f t="shared" si="2"/>
        <v>#VALUE!</v>
      </c>
      <c r="G77" s="142" t="str">
        <f t="shared" si="5"/>
        <v/>
      </c>
      <c r="H77" s="142" t="str">
        <f t="shared" si="6"/>
        <v/>
      </c>
      <c r="I77" s="142" t="e">
        <f t="shared" si="3"/>
        <v>#VALUE!</v>
      </c>
      <c r="J77" s="142">
        <f>SUM($H$14:$H77)</f>
        <v>0</v>
      </c>
      <c r="K77" s="144"/>
      <c r="L77" s="144"/>
    </row>
    <row r="78" spans="1:12" s="145" customFormat="1">
      <c r="A78" s="140" t="str">
        <f>IF(Values_Entered,A77+1,"")</f>
        <v/>
      </c>
      <c r="B78" s="141" t="str">
        <f t="shared" ref="B78:B141" si="8">IF(Pay_Num&lt;&gt;"",DATE(YEAR(Loan_Start),MONTH(Loan_Start)+(Pay_Num)*12/Num_Pmt_Per_Year,DAY(Loan_Start)),"")</f>
        <v/>
      </c>
      <c r="C78" s="142" t="str">
        <f t="shared" si="4"/>
        <v/>
      </c>
      <c r="D78" s="142" t="str">
        <f t="shared" si="7"/>
        <v/>
      </c>
      <c r="E78" s="143" t="e">
        <f t="shared" ref="E78:E141" si="9">IF(AND(Pay_Num&lt;&gt;"",Sched_Pay+Scheduled_Extra_Payments&lt;Beg_Bal),Scheduled_Extra_Payments,IF(AND(Pay_Num&lt;&gt;"",Beg_Bal-Sched_Pay&gt;0),Beg_Bal-Sched_Pay,IF(Pay_Num&lt;&gt;"",0,"")))</f>
        <v>#VALUE!</v>
      </c>
      <c r="F78" s="142" t="e">
        <f t="shared" ref="F78:F141" si="10">IF(AND(Pay_Num&lt;&gt;"",Sched_Pay+Extra_Pay&lt;Beg_Bal),Sched_Pay+Extra_Pay,IF(Pay_Num&lt;&gt;"",Beg_Bal,""))</f>
        <v>#VALUE!</v>
      </c>
      <c r="G78" s="142" t="str">
        <f t="shared" si="5"/>
        <v/>
      </c>
      <c r="H78" s="142" t="str">
        <f t="shared" si="6"/>
        <v/>
      </c>
      <c r="I78" s="142" t="e">
        <f t="shared" ref="I78:I141" si="11">IF(AND(Pay_Num&lt;&gt;"",Sched_Pay+Extra_Pay&lt;Beg_Bal),Beg_Bal-Princ,IF(Pay_Num&lt;&gt;"",0,""))</f>
        <v>#VALUE!</v>
      </c>
      <c r="J78" s="142">
        <f>SUM($H$14:$H78)</f>
        <v>0</v>
      </c>
      <c r="K78" s="144"/>
      <c r="L78" s="144"/>
    </row>
    <row r="79" spans="1:12" s="145" customFormat="1">
      <c r="A79" s="140" t="str">
        <f>IF(Values_Entered,A78+1,"")</f>
        <v/>
      </c>
      <c r="B79" s="141" t="str">
        <f t="shared" si="8"/>
        <v/>
      </c>
      <c r="C79" s="142" t="str">
        <f t="shared" ref="C79:C142" si="12">IF(Pay_Num&lt;&gt;"",I78,"")</f>
        <v/>
      </c>
      <c r="D79" s="142" t="str">
        <f t="shared" si="7"/>
        <v/>
      </c>
      <c r="E79" s="143" t="e">
        <f t="shared" si="9"/>
        <v>#VALUE!</v>
      </c>
      <c r="F79" s="142" t="e">
        <f t="shared" si="10"/>
        <v>#VALUE!</v>
      </c>
      <c r="G79" s="142" t="str">
        <f t="shared" ref="G79:G142" si="13">IF(Pay_Num&lt;&gt;"",Total_Pay-Int,"")</f>
        <v/>
      </c>
      <c r="H79" s="142" t="str">
        <f t="shared" ref="H79:H142" si="14">IF(Pay_Num&lt;&gt;"",Beg_Bal*Interest_Rate/Num_Pmt_Per_Year,"")</f>
        <v/>
      </c>
      <c r="I79" s="142" t="e">
        <f t="shared" si="11"/>
        <v>#VALUE!</v>
      </c>
      <c r="J79" s="142">
        <f>SUM($H$14:$H79)</f>
        <v>0</v>
      </c>
      <c r="K79" s="144"/>
      <c r="L79" s="144"/>
    </row>
    <row r="80" spans="1:12" s="145" customFormat="1">
      <c r="A80" s="140" t="str">
        <f>IF(Values_Entered,A79+1,"")</f>
        <v/>
      </c>
      <c r="B80" s="141" t="str">
        <f t="shared" si="8"/>
        <v/>
      </c>
      <c r="C80" s="142" t="str">
        <f t="shared" si="12"/>
        <v/>
      </c>
      <c r="D80" s="142" t="str">
        <f t="shared" ref="D80:D143" si="15">IF(Pay_Num&lt;&gt;"",Scheduled_Monthly_Payment,"")</f>
        <v/>
      </c>
      <c r="E80" s="143" t="e">
        <f t="shared" si="9"/>
        <v>#VALUE!</v>
      </c>
      <c r="F80" s="142" t="e">
        <f t="shared" si="10"/>
        <v>#VALUE!</v>
      </c>
      <c r="G80" s="142" t="str">
        <f t="shared" si="13"/>
        <v/>
      </c>
      <c r="H80" s="142" t="str">
        <f t="shared" si="14"/>
        <v/>
      </c>
      <c r="I80" s="142" t="e">
        <f t="shared" si="11"/>
        <v>#VALUE!</v>
      </c>
      <c r="J80" s="142">
        <f>SUM($H$14:$H80)</f>
        <v>0</v>
      </c>
      <c r="K80" s="144"/>
      <c r="L80" s="144"/>
    </row>
    <row r="81" spans="1:12" s="145" customFormat="1">
      <c r="A81" s="140" t="str">
        <f>IF(Values_Entered,A80+1,"")</f>
        <v/>
      </c>
      <c r="B81" s="141" t="str">
        <f t="shared" si="8"/>
        <v/>
      </c>
      <c r="C81" s="142" t="str">
        <f t="shared" si="12"/>
        <v/>
      </c>
      <c r="D81" s="142" t="str">
        <f t="shared" si="15"/>
        <v/>
      </c>
      <c r="E81" s="143" t="e">
        <f t="shared" si="9"/>
        <v>#VALUE!</v>
      </c>
      <c r="F81" s="142" t="e">
        <f t="shared" si="10"/>
        <v>#VALUE!</v>
      </c>
      <c r="G81" s="142" t="str">
        <f t="shared" si="13"/>
        <v/>
      </c>
      <c r="H81" s="142" t="str">
        <f t="shared" si="14"/>
        <v/>
      </c>
      <c r="I81" s="142" t="e">
        <f t="shared" si="11"/>
        <v>#VALUE!</v>
      </c>
      <c r="J81" s="142">
        <f>SUM($H$14:$H81)</f>
        <v>0</v>
      </c>
      <c r="K81" s="144"/>
      <c r="L81" s="144"/>
    </row>
    <row r="82" spans="1:12" s="145" customFormat="1">
      <c r="A82" s="140" t="str">
        <f>IF(Values_Entered,A81+1,"")</f>
        <v/>
      </c>
      <c r="B82" s="141" t="str">
        <f t="shared" si="8"/>
        <v/>
      </c>
      <c r="C82" s="142" t="str">
        <f t="shared" si="12"/>
        <v/>
      </c>
      <c r="D82" s="142" t="str">
        <f t="shared" si="15"/>
        <v/>
      </c>
      <c r="E82" s="143" t="e">
        <f t="shared" si="9"/>
        <v>#VALUE!</v>
      </c>
      <c r="F82" s="142" t="e">
        <f t="shared" si="10"/>
        <v>#VALUE!</v>
      </c>
      <c r="G82" s="142" t="str">
        <f t="shared" si="13"/>
        <v/>
      </c>
      <c r="H82" s="142" t="str">
        <f t="shared" si="14"/>
        <v/>
      </c>
      <c r="I82" s="142" t="e">
        <f t="shared" si="11"/>
        <v>#VALUE!</v>
      </c>
      <c r="J82" s="142">
        <f>SUM($H$14:$H82)</f>
        <v>0</v>
      </c>
      <c r="K82" s="144"/>
      <c r="L82" s="144"/>
    </row>
    <row r="83" spans="1:12" s="145" customFormat="1">
      <c r="A83" s="140" t="str">
        <f>IF(Values_Entered,A82+1,"")</f>
        <v/>
      </c>
      <c r="B83" s="141" t="str">
        <f t="shared" si="8"/>
        <v/>
      </c>
      <c r="C83" s="142" t="str">
        <f t="shared" si="12"/>
        <v/>
      </c>
      <c r="D83" s="142" t="str">
        <f t="shared" si="15"/>
        <v/>
      </c>
      <c r="E83" s="143" t="e">
        <f t="shared" si="9"/>
        <v>#VALUE!</v>
      </c>
      <c r="F83" s="142" t="e">
        <f t="shared" si="10"/>
        <v>#VALUE!</v>
      </c>
      <c r="G83" s="142" t="str">
        <f t="shared" si="13"/>
        <v/>
      </c>
      <c r="H83" s="142" t="str">
        <f t="shared" si="14"/>
        <v/>
      </c>
      <c r="I83" s="142" t="e">
        <f t="shared" si="11"/>
        <v>#VALUE!</v>
      </c>
      <c r="J83" s="142">
        <f>SUM($H$14:$H83)</f>
        <v>0</v>
      </c>
      <c r="K83" s="144"/>
      <c r="L83" s="144"/>
    </row>
    <row r="84" spans="1:12" s="145" customFormat="1">
      <c r="A84" s="140" t="str">
        <f>IF(Values_Entered,A83+1,"")</f>
        <v/>
      </c>
      <c r="B84" s="141" t="str">
        <f t="shared" si="8"/>
        <v/>
      </c>
      <c r="C84" s="142" t="str">
        <f t="shared" si="12"/>
        <v/>
      </c>
      <c r="D84" s="142" t="str">
        <f t="shared" si="15"/>
        <v/>
      </c>
      <c r="E84" s="143" t="e">
        <f t="shared" si="9"/>
        <v>#VALUE!</v>
      </c>
      <c r="F84" s="142" t="e">
        <f t="shared" si="10"/>
        <v>#VALUE!</v>
      </c>
      <c r="G84" s="142" t="str">
        <f t="shared" si="13"/>
        <v/>
      </c>
      <c r="H84" s="142" t="str">
        <f t="shared" si="14"/>
        <v/>
      </c>
      <c r="I84" s="142" t="e">
        <f t="shared" si="11"/>
        <v>#VALUE!</v>
      </c>
      <c r="J84" s="142">
        <f>SUM($H$14:$H84)</f>
        <v>0</v>
      </c>
      <c r="K84" s="144"/>
      <c r="L84" s="144"/>
    </row>
    <row r="85" spans="1:12" s="145" customFormat="1">
      <c r="A85" s="140" t="str">
        <f>IF(Values_Entered,A84+1,"")</f>
        <v/>
      </c>
      <c r="B85" s="141" t="str">
        <f t="shared" si="8"/>
        <v/>
      </c>
      <c r="C85" s="142" t="str">
        <f t="shared" si="12"/>
        <v/>
      </c>
      <c r="D85" s="142" t="str">
        <f t="shared" si="15"/>
        <v/>
      </c>
      <c r="E85" s="143" t="e">
        <f t="shared" si="9"/>
        <v>#VALUE!</v>
      </c>
      <c r="F85" s="142" t="e">
        <f t="shared" si="10"/>
        <v>#VALUE!</v>
      </c>
      <c r="G85" s="142" t="str">
        <f t="shared" si="13"/>
        <v/>
      </c>
      <c r="H85" s="142" t="str">
        <f t="shared" si="14"/>
        <v/>
      </c>
      <c r="I85" s="142" t="e">
        <f t="shared" si="11"/>
        <v>#VALUE!</v>
      </c>
      <c r="J85" s="142">
        <f>SUM($H$14:$H85)</f>
        <v>0</v>
      </c>
      <c r="K85" s="144"/>
      <c r="L85" s="144"/>
    </row>
    <row r="86" spans="1:12" s="145" customFormat="1">
      <c r="A86" s="140" t="str">
        <f>IF(Values_Entered,A85+1,"")</f>
        <v/>
      </c>
      <c r="B86" s="141" t="str">
        <f t="shared" si="8"/>
        <v/>
      </c>
      <c r="C86" s="142" t="str">
        <f t="shared" si="12"/>
        <v/>
      </c>
      <c r="D86" s="142" t="str">
        <f t="shared" si="15"/>
        <v/>
      </c>
      <c r="E86" s="143" t="e">
        <f t="shared" si="9"/>
        <v>#VALUE!</v>
      </c>
      <c r="F86" s="142" t="e">
        <f t="shared" si="10"/>
        <v>#VALUE!</v>
      </c>
      <c r="G86" s="142" t="str">
        <f t="shared" si="13"/>
        <v/>
      </c>
      <c r="H86" s="142" t="str">
        <f t="shared" si="14"/>
        <v/>
      </c>
      <c r="I86" s="142" t="e">
        <f t="shared" si="11"/>
        <v>#VALUE!</v>
      </c>
      <c r="J86" s="142">
        <f>SUM($H$14:$H86)</f>
        <v>0</v>
      </c>
      <c r="K86" s="144"/>
      <c r="L86" s="144"/>
    </row>
    <row r="87" spans="1:12" s="145" customFormat="1">
      <c r="A87" s="140" t="str">
        <f>IF(Values_Entered,A86+1,"")</f>
        <v/>
      </c>
      <c r="B87" s="141" t="str">
        <f t="shared" si="8"/>
        <v/>
      </c>
      <c r="C87" s="142" t="str">
        <f t="shared" si="12"/>
        <v/>
      </c>
      <c r="D87" s="142" t="str">
        <f t="shared" si="15"/>
        <v/>
      </c>
      <c r="E87" s="143" t="e">
        <f t="shared" si="9"/>
        <v>#VALUE!</v>
      </c>
      <c r="F87" s="142" t="e">
        <f t="shared" si="10"/>
        <v>#VALUE!</v>
      </c>
      <c r="G87" s="142" t="str">
        <f t="shared" si="13"/>
        <v/>
      </c>
      <c r="H87" s="142" t="str">
        <f t="shared" si="14"/>
        <v/>
      </c>
      <c r="I87" s="142" t="e">
        <f t="shared" si="11"/>
        <v>#VALUE!</v>
      </c>
      <c r="J87" s="142">
        <f>SUM($H$14:$H87)</f>
        <v>0</v>
      </c>
      <c r="K87" s="144"/>
      <c r="L87" s="144"/>
    </row>
    <row r="88" spans="1:12" s="145" customFormat="1">
      <c r="A88" s="140" t="str">
        <f>IF(Values_Entered,A87+1,"")</f>
        <v/>
      </c>
      <c r="B88" s="141" t="str">
        <f t="shared" si="8"/>
        <v/>
      </c>
      <c r="C88" s="142" t="str">
        <f t="shared" si="12"/>
        <v/>
      </c>
      <c r="D88" s="142" t="str">
        <f t="shared" si="15"/>
        <v/>
      </c>
      <c r="E88" s="143" t="e">
        <f t="shared" si="9"/>
        <v>#VALUE!</v>
      </c>
      <c r="F88" s="142" t="e">
        <f t="shared" si="10"/>
        <v>#VALUE!</v>
      </c>
      <c r="G88" s="142" t="str">
        <f t="shared" si="13"/>
        <v/>
      </c>
      <c r="H88" s="142" t="str">
        <f t="shared" si="14"/>
        <v/>
      </c>
      <c r="I88" s="142" t="e">
        <f t="shared" si="11"/>
        <v>#VALUE!</v>
      </c>
      <c r="J88" s="142">
        <f>SUM($H$14:$H88)</f>
        <v>0</v>
      </c>
      <c r="K88" s="144"/>
      <c r="L88" s="144"/>
    </row>
    <row r="89" spans="1:12" s="145" customFormat="1">
      <c r="A89" s="140" t="str">
        <f>IF(Values_Entered,A88+1,"")</f>
        <v/>
      </c>
      <c r="B89" s="141" t="str">
        <f t="shared" si="8"/>
        <v/>
      </c>
      <c r="C89" s="142" t="str">
        <f t="shared" si="12"/>
        <v/>
      </c>
      <c r="D89" s="142" t="str">
        <f t="shared" si="15"/>
        <v/>
      </c>
      <c r="E89" s="143" t="e">
        <f t="shared" si="9"/>
        <v>#VALUE!</v>
      </c>
      <c r="F89" s="142" t="e">
        <f t="shared" si="10"/>
        <v>#VALUE!</v>
      </c>
      <c r="G89" s="142" t="str">
        <f t="shared" si="13"/>
        <v/>
      </c>
      <c r="H89" s="142" t="str">
        <f t="shared" si="14"/>
        <v/>
      </c>
      <c r="I89" s="142" t="e">
        <f t="shared" si="11"/>
        <v>#VALUE!</v>
      </c>
      <c r="J89" s="142">
        <f>SUM($H$14:$H89)</f>
        <v>0</v>
      </c>
      <c r="K89" s="144"/>
      <c r="L89" s="144"/>
    </row>
    <row r="90" spans="1:12" s="145" customFormat="1">
      <c r="A90" s="140" t="str">
        <f>IF(Values_Entered,A89+1,"")</f>
        <v/>
      </c>
      <c r="B90" s="141" t="str">
        <f t="shared" si="8"/>
        <v/>
      </c>
      <c r="C90" s="142" t="str">
        <f t="shared" si="12"/>
        <v/>
      </c>
      <c r="D90" s="142" t="str">
        <f t="shared" si="15"/>
        <v/>
      </c>
      <c r="E90" s="143" t="e">
        <f t="shared" si="9"/>
        <v>#VALUE!</v>
      </c>
      <c r="F90" s="142" t="e">
        <f t="shared" si="10"/>
        <v>#VALUE!</v>
      </c>
      <c r="G90" s="142" t="str">
        <f t="shared" si="13"/>
        <v/>
      </c>
      <c r="H90" s="142" t="str">
        <f t="shared" si="14"/>
        <v/>
      </c>
      <c r="I90" s="142" t="e">
        <f t="shared" si="11"/>
        <v>#VALUE!</v>
      </c>
      <c r="J90" s="142">
        <f>SUM($H$14:$H90)</f>
        <v>0</v>
      </c>
      <c r="K90" s="144"/>
      <c r="L90" s="144"/>
    </row>
    <row r="91" spans="1:12" s="145" customFormat="1">
      <c r="A91" s="140" t="str">
        <f>IF(Values_Entered,A90+1,"")</f>
        <v/>
      </c>
      <c r="B91" s="141" t="str">
        <f t="shared" si="8"/>
        <v/>
      </c>
      <c r="C91" s="142" t="str">
        <f t="shared" si="12"/>
        <v/>
      </c>
      <c r="D91" s="142" t="str">
        <f t="shared" si="15"/>
        <v/>
      </c>
      <c r="E91" s="143" t="e">
        <f t="shared" si="9"/>
        <v>#VALUE!</v>
      </c>
      <c r="F91" s="142" t="e">
        <f t="shared" si="10"/>
        <v>#VALUE!</v>
      </c>
      <c r="G91" s="142" t="str">
        <f t="shared" si="13"/>
        <v/>
      </c>
      <c r="H91" s="142" t="str">
        <f t="shared" si="14"/>
        <v/>
      </c>
      <c r="I91" s="142" t="e">
        <f t="shared" si="11"/>
        <v>#VALUE!</v>
      </c>
      <c r="J91" s="142">
        <f>SUM($H$14:$H91)</f>
        <v>0</v>
      </c>
      <c r="K91" s="144"/>
      <c r="L91" s="144"/>
    </row>
    <row r="92" spans="1:12" s="145" customFormat="1">
      <c r="A92" s="140" t="str">
        <f>IF(Values_Entered,A91+1,"")</f>
        <v/>
      </c>
      <c r="B92" s="141" t="str">
        <f t="shared" si="8"/>
        <v/>
      </c>
      <c r="C92" s="142" t="str">
        <f t="shared" si="12"/>
        <v/>
      </c>
      <c r="D92" s="142" t="str">
        <f t="shared" si="15"/>
        <v/>
      </c>
      <c r="E92" s="143" t="e">
        <f t="shared" si="9"/>
        <v>#VALUE!</v>
      </c>
      <c r="F92" s="142" t="e">
        <f t="shared" si="10"/>
        <v>#VALUE!</v>
      </c>
      <c r="G92" s="142" t="str">
        <f t="shared" si="13"/>
        <v/>
      </c>
      <c r="H92" s="142" t="str">
        <f t="shared" si="14"/>
        <v/>
      </c>
      <c r="I92" s="142" t="e">
        <f t="shared" si="11"/>
        <v>#VALUE!</v>
      </c>
      <c r="J92" s="142">
        <f>SUM($H$14:$H92)</f>
        <v>0</v>
      </c>
      <c r="K92" s="144"/>
      <c r="L92" s="144"/>
    </row>
    <row r="93" spans="1:12" s="145" customFormat="1">
      <c r="A93" s="140" t="str">
        <f>IF(Values_Entered,A92+1,"")</f>
        <v/>
      </c>
      <c r="B93" s="141" t="str">
        <f t="shared" si="8"/>
        <v/>
      </c>
      <c r="C93" s="142" t="str">
        <f t="shared" si="12"/>
        <v/>
      </c>
      <c r="D93" s="142" t="str">
        <f t="shared" si="15"/>
        <v/>
      </c>
      <c r="E93" s="143" t="e">
        <f t="shared" si="9"/>
        <v>#VALUE!</v>
      </c>
      <c r="F93" s="142" t="e">
        <f t="shared" si="10"/>
        <v>#VALUE!</v>
      </c>
      <c r="G93" s="142" t="str">
        <f t="shared" si="13"/>
        <v/>
      </c>
      <c r="H93" s="142" t="str">
        <f t="shared" si="14"/>
        <v/>
      </c>
      <c r="I93" s="142" t="e">
        <f t="shared" si="11"/>
        <v>#VALUE!</v>
      </c>
      <c r="J93" s="142">
        <f>SUM($H$14:$H93)</f>
        <v>0</v>
      </c>
      <c r="K93" s="144"/>
      <c r="L93" s="144"/>
    </row>
    <row r="94" spans="1:12" s="145" customFormat="1">
      <c r="A94" s="140" t="str">
        <f>IF(Values_Entered,A93+1,"")</f>
        <v/>
      </c>
      <c r="B94" s="141" t="str">
        <f t="shared" si="8"/>
        <v/>
      </c>
      <c r="C94" s="142" t="str">
        <f t="shared" si="12"/>
        <v/>
      </c>
      <c r="D94" s="142" t="str">
        <f t="shared" si="15"/>
        <v/>
      </c>
      <c r="E94" s="143" t="e">
        <f t="shared" si="9"/>
        <v>#VALUE!</v>
      </c>
      <c r="F94" s="142" t="e">
        <f t="shared" si="10"/>
        <v>#VALUE!</v>
      </c>
      <c r="G94" s="142" t="str">
        <f t="shared" si="13"/>
        <v/>
      </c>
      <c r="H94" s="142" t="str">
        <f t="shared" si="14"/>
        <v/>
      </c>
      <c r="I94" s="142" t="e">
        <f t="shared" si="11"/>
        <v>#VALUE!</v>
      </c>
      <c r="J94" s="142">
        <f>SUM($H$14:$H94)</f>
        <v>0</v>
      </c>
      <c r="K94" s="144"/>
      <c r="L94" s="144"/>
    </row>
    <row r="95" spans="1:12" s="145" customFormat="1">
      <c r="A95" s="140" t="str">
        <f>IF(Values_Entered,A94+1,"")</f>
        <v/>
      </c>
      <c r="B95" s="141" t="str">
        <f t="shared" si="8"/>
        <v/>
      </c>
      <c r="C95" s="142" t="str">
        <f t="shared" si="12"/>
        <v/>
      </c>
      <c r="D95" s="142" t="str">
        <f t="shared" si="15"/>
        <v/>
      </c>
      <c r="E95" s="143" t="e">
        <f t="shared" si="9"/>
        <v>#VALUE!</v>
      </c>
      <c r="F95" s="142" t="e">
        <f t="shared" si="10"/>
        <v>#VALUE!</v>
      </c>
      <c r="G95" s="142" t="str">
        <f t="shared" si="13"/>
        <v/>
      </c>
      <c r="H95" s="142" t="str">
        <f t="shared" si="14"/>
        <v/>
      </c>
      <c r="I95" s="142" t="e">
        <f t="shared" si="11"/>
        <v>#VALUE!</v>
      </c>
      <c r="J95" s="142">
        <f>SUM($H$14:$H95)</f>
        <v>0</v>
      </c>
      <c r="K95" s="144"/>
      <c r="L95" s="144"/>
    </row>
    <row r="96" spans="1:12" s="145" customFormat="1">
      <c r="A96" s="140" t="str">
        <f>IF(Values_Entered,A95+1,"")</f>
        <v/>
      </c>
      <c r="B96" s="141" t="str">
        <f t="shared" si="8"/>
        <v/>
      </c>
      <c r="C96" s="142" t="str">
        <f t="shared" si="12"/>
        <v/>
      </c>
      <c r="D96" s="142" t="str">
        <f t="shared" si="15"/>
        <v/>
      </c>
      <c r="E96" s="143" t="e">
        <f t="shared" si="9"/>
        <v>#VALUE!</v>
      </c>
      <c r="F96" s="142" t="e">
        <f t="shared" si="10"/>
        <v>#VALUE!</v>
      </c>
      <c r="G96" s="142" t="str">
        <f t="shared" si="13"/>
        <v/>
      </c>
      <c r="H96" s="142" t="str">
        <f t="shared" si="14"/>
        <v/>
      </c>
      <c r="I96" s="142" t="e">
        <f t="shared" si="11"/>
        <v>#VALUE!</v>
      </c>
      <c r="J96" s="142">
        <f>SUM($H$14:$H96)</f>
        <v>0</v>
      </c>
      <c r="K96" s="144"/>
      <c r="L96" s="144"/>
    </row>
    <row r="97" spans="1:12" s="145" customFormat="1">
      <c r="A97" s="140" t="str">
        <f>IF(Values_Entered,A96+1,"")</f>
        <v/>
      </c>
      <c r="B97" s="141" t="str">
        <f t="shared" si="8"/>
        <v/>
      </c>
      <c r="C97" s="142" t="str">
        <f t="shared" si="12"/>
        <v/>
      </c>
      <c r="D97" s="142" t="str">
        <f t="shared" si="15"/>
        <v/>
      </c>
      <c r="E97" s="143" t="e">
        <f t="shared" si="9"/>
        <v>#VALUE!</v>
      </c>
      <c r="F97" s="142" t="e">
        <f t="shared" si="10"/>
        <v>#VALUE!</v>
      </c>
      <c r="G97" s="142" t="str">
        <f t="shared" si="13"/>
        <v/>
      </c>
      <c r="H97" s="142" t="str">
        <f t="shared" si="14"/>
        <v/>
      </c>
      <c r="I97" s="142" t="e">
        <f t="shared" si="11"/>
        <v>#VALUE!</v>
      </c>
      <c r="J97" s="142">
        <f>SUM($H$14:$H97)</f>
        <v>0</v>
      </c>
      <c r="K97" s="144"/>
      <c r="L97" s="144"/>
    </row>
    <row r="98" spans="1:12" s="145" customFormat="1">
      <c r="A98" s="140" t="str">
        <f>IF(Values_Entered,A97+1,"")</f>
        <v/>
      </c>
      <c r="B98" s="141" t="str">
        <f t="shared" si="8"/>
        <v/>
      </c>
      <c r="C98" s="142" t="str">
        <f t="shared" si="12"/>
        <v/>
      </c>
      <c r="D98" s="142" t="str">
        <f t="shared" si="15"/>
        <v/>
      </c>
      <c r="E98" s="143" t="e">
        <f t="shared" si="9"/>
        <v>#VALUE!</v>
      </c>
      <c r="F98" s="142" t="e">
        <f t="shared" si="10"/>
        <v>#VALUE!</v>
      </c>
      <c r="G98" s="142" t="str">
        <f t="shared" si="13"/>
        <v/>
      </c>
      <c r="H98" s="142" t="str">
        <f t="shared" si="14"/>
        <v/>
      </c>
      <c r="I98" s="142" t="e">
        <f t="shared" si="11"/>
        <v>#VALUE!</v>
      </c>
      <c r="J98" s="142">
        <f>SUM($H$14:$H98)</f>
        <v>0</v>
      </c>
      <c r="K98" s="144"/>
      <c r="L98" s="144"/>
    </row>
    <row r="99" spans="1:12" s="145" customFormat="1">
      <c r="A99" s="140" t="str">
        <f>IF(Values_Entered,A98+1,"")</f>
        <v/>
      </c>
      <c r="B99" s="141" t="str">
        <f t="shared" si="8"/>
        <v/>
      </c>
      <c r="C99" s="142" t="str">
        <f t="shared" si="12"/>
        <v/>
      </c>
      <c r="D99" s="142" t="str">
        <f t="shared" si="15"/>
        <v/>
      </c>
      <c r="E99" s="143" t="e">
        <f t="shared" si="9"/>
        <v>#VALUE!</v>
      </c>
      <c r="F99" s="142" t="e">
        <f t="shared" si="10"/>
        <v>#VALUE!</v>
      </c>
      <c r="G99" s="142" t="str">
        <f t="shared" si="13"/>
        <v/>
      </c>
      <c r="H99" s="142" t="str">
        <f t="shared" si="14"/>
        <v/>
      </c>
      <c r="I99" s="142" t="e">
        <f t="shared" si="11"/>
        <v>#VALUE!</v>
      </c>
      <c r="J99" s="142">
        <f>SUM($H$14:$H99)</f>
        <v>0</v>
      </c>
      <c r="K99" s="144"/>
      <c r="L99" s="144"/>
    </row>
    <row r="100" spans="1:12" s="145" customFormat="1">
      <c r="A100" s="140" t="str">
        <f>IF(Values_Entered,A99+1,"")</f>
        <v/>
      </c>
      <c r="B100" s="141" t="str">
        <f t="shared" si="8"/>
        <v/>
      </c>
      <c r="C100" s="142" t="str">
        <f t="shared" si="12"/>
        <v/>
      </c>
      <c r="D100" s="142" t="str">
        <f t="shared" si="15"/>
        <v/>
      </c>
      <c r="E100" s="143" t="e">
        <f t="shared" si="9"/>
        <v>#VALUE!</v>
      </c>
      <c r="F100" s="142" t="e">
        <f t="shared" si="10"/>
        <v>#VALUE!</v>
      </c>
      <c r="G100" s="142" t="str">
        <f t="shared" si="13"/>
        <v/>
      </c>
      <c r="H100" s="142" t="str">
        <f t="shared" si="14"/>
        <v/>
      </c>
      <c r="I100" s="142" t="e">
        <f t="shared" si="11"/>
        <v>#VALUE!</v>
      </c>
      <c r="J100" s="142">
        <f>SUM($H$14:$H100)</f>
        <v>0</v>
      </c>
      <c r="K100" s="144"/>
      <c r="L100" s="144"/>
    </row>
    <row r="101" spans="1:12" s="145" customFormat="1">
      <c r="A101" s="140" t="str">
        <f>IF(Values_Entered,A100+1,"")</f>
        <v/>
      </c>
      <c r="B101" s="141" t="str">
        <f t="shared" si="8"/>
        <v/>
      </c>
      <c r="C101" s="142" t="str">
        <f t="shared" si="12"/>
        <v/>
      </c>
      <c r="D101" s="142" t="str">
        <f t="shared" si="15"/>
        <v/>
      </c>
      <c r="E101" s="143" t="e">
        <f t="shared" si="9"/>
        <v>#VALUE!</v>
      </c>
      <c r="F101" s="142" t="e">
        <f t="shared" si="10"/>
        <v>#VALUE!</v>
      </c>
      <c r="G101" s="142" t="str">
        <f t="shared" si="13"/>
        <v/>
      </c>
      <c r="H101" s="142" t="str">
        <f t="shared" si="14"/>
        <v/>
      </c>
      <c r="I101" s="142" t="e">
        <f t="shared" si="11"/>
        <v>#VALUE!</v>
      </c>
      <c r="J101" s="142">
        <f>SUM($H$14:$H101)</f>
        <v>0</v>
      </c>
      <c r="K101" s="144"/>
      <c r="L101" s="144"/>
    </row>
    <row r="102" spans="1:12" s="145" customFormat="1">
      <c r="A102" s="140" t="str">
        <f>IF(Values_Entered,A101+1,"")</f>
        <v/>
      </c>
      <c r="B102" s="141" t="str">
        <f t="shared" si="8"/>
        <v/>
      </c>
      <c r="C102" s="142" t="str">
        <f t="shared" si="12"/>
        <v/>
      </c>
      <c r="D102" s="142" t="str">
        <f t="shared" si="15"/>
        <v/>
      </c>
      <c r="E102" s="143" t="e">
        <f t="shared" si="9"/>
        <v>#VALUE!</v>
      </c>
      <c r="F102" s="142" t="e">
        <f t="shared" si="10"/>
        <v>#VALUE!</v>
      </c>
      <c r="G102" s="142" t="str">
        <f t="shared" si="13"/>
        <v/>
      </c>
      <c r="H102" s="142" t="str">
        <f t="shared" si="14"/>
        <v/>
      </c>
      <c r="I102" s="142" t="e">
        <f t="shared" si="11"/>
        <v>#VALUE!</v>
      </c>
      <c r="J102" s="142">
        <f>SUM($H$14:$H102)</f>
        <v>0</v>
      </c>
      <c r="K102" s="144"/>
      <c r="L102" s="144"/>
    </row>
    <row r="103" spans="1:12" s="145" customFormat="1">
      <c r="A103" s="140" t="str">
        <f>IF(Values_Entered,A102+1,"")</f>
        <v/>
      </c>
      <c r="B103" s="141" t="str">
        <f t="shared" si="8"/>
        <v/>
      </c>
      <c r="C103" s="142" t="str">
        <f t="shared" si="12"/>
        <v/>
      </c>
      <c r="D103" s="142" t="str">
        <f t="shared" si="15"/>
        <v/>
      </c>
      <c r="E103" s="143" t="e">
        <f t="shared" si="9"/>
        <v>#VALUE!</v>
      </c>
      <c r="F103" s="142" t="e">
        <f t="shared" si="10"/>
        <v>#VALUE!</v>
      </c>
      <c r="G103" s="142" t="str">
        <f t="shared" si="13"/>
        <v/>
      </c>
      <c r="H103" s="142" t="str">
        <f t="shared" si="14"/>
        <v/>
      </c>
      <c r="I103" s="142" t="e">
        <f t="shared" si="11"/>
        <v>#VALUE!</v>
      </c>
      <c r="J103" s="142">
        <f>SUM($H$14:$H103)</f>
        <v>0</v>
      </c>
      <c r="K103" s="144"/>
      <c r="L103" s="144"/>
    </row>
    <row r="104" spans="1:12" s="145" customFormat="1">
      <c r="A104" s="140" t="str">
        <f>IF(Values_Entered,A103+1,"")</f>
        <v/>
      </c>
      <c r="B104" s="141" t="str">
        <f t="shared" si="8"/>
        <v/>
      </c>
      <c r="C104" s="142" t="str">
        <f t="shared" si="12"/>
        <v/>
      </c>
      <c r="D104" s="142" t="str">
        <f t="shared" si="15"/>
        <v/>
      </c>
      <c r="E104" s="143" t="e">
        <f t="shared" si="9"/>
        <v>#VALUE!</v>
      </c>
      <c r="F104" s="142" t="e">
        <f t="shared" si="10"/>
        <v>#VALUE!</v>
      </c>
      <c r="G104" s="142" t="str">
        <f t="shared" si="13"/>
        <v/>
      </c>
      <c r="H104" s="142" t="str">
        <f t="shared" si="14"/>
        <v/>
      </c>
      <c r="I104" s="142" t="e">
        <f t="shared" si="11"/>
        <v>#VALUE!</v>
      </c>
      <c r="J104" s="142">
        <f>SUM($H$14:$H104)</f>
        <v>0</v>
      </c>
      <c r="K104" s="144"/>
      <c r="L104" s="144"/>
    </row>
    <row r="105" spans="1:12" s="145" customFormat="1">
      <c r="A105" s="140" t="str">
        <f>IF(Values_Entered,A104+1,"")</f>
        <v/>
      </c>
      <c r="B105" s="141" t="str">
        <f t="shared" si="8"/>
        <v/>
      </c>
      <c r="C105" s="142" t="str">
        <f t="shared" si="12"/>
        <v/>
      </c>
      <c r="D105" s="142" t="str">
        <f t="shared" si="15"/>
        <v/>
      </c>
      <c r="E105" s="143" t="e">
        <f t="shared" si="9"/>
        <v>#VALUE!</v>
      </c>
      <c r="F105" s="142" t="e">
        <f t="shared" si="10"/>
        <v>#VALUE!</v>
      </c>
      <c r="G105" s="142" t="str">
        <f t="shared" si="13"/>
        <v/>
      </c>
      <c r="H105" s="142" t="str">
        <f t="shared" si="14"/>
        <v/>
      </c>
      <c r="I105" s="142" t="e">
        <f t="shared" si="11"/>
        <v>#VALUE!</v>
      </c>
      <c r="J105" s="142">
        <f>SUM($H$14:$H105)</f>
        <v>0</v>
      </c>
      <c r="K105" s="144"/>
      <c r="L105" s="144"/>
    </row>
    <row r="106" spans="1:12" s="145" customFormat="1">
      <c r="A106" s="140" t="str">
        <f>IF(Values_Entered,A105+1,"")</f>
        <v/>
      </c>
      <c r="B106" s="141" t="str">
        <f t="shared" si="8"/>
        <v/>
      </c>
      <c r="C106" s="142" t="str">
        <f t="shared" si="12"/>
        <v/>
      </c>
      <c r="D106" s="142" t="str">
        <f t="shared" si="15"/>
        <v/>
      </c>
      <c r="E106" s="143" t="e">
        <f t="shared" si="9"/>
        <v>#VALUE!</v>
      </c>
      <c r="F106" s="142" t="e">
        <f t="shared" si="10"/>
        <v>#VALUE!</v>
      </c>
      <c r="G106" s="142" t="str">
        <f t="shared" si="13"/>
        <v/>
      </c>
      <c r="H106" s="142" t="str">
        <f t="shared" si="14"/>
        <v/>
      </c>
      <c r="I106" s="142" t="e">
        <f t="shared" si="11"/>
        <v>#VALUE!</v>
      </c>
      <c r="J106" s="142">
        <f>SUM($H$14:$H106)</f>
        <v>0</v>
      </c>
      <c r="K106" s="144"/>
      <c r="L106" s="144"/>
    </row>
    <row r="107" spans="1:12" s="145" customFormat="1">
      <c r="A107" s="140" t="str">
        <f>IF(Values_Entered,A106+1,"")</f>
        <v/>
      </c>
      <c r="B107" s="141" t="str">
        <f t="shared" si="8"/>
        <v/>
      </c>
      <c r="C107" s="142" t="str">
        <f t="shared" si="12"/>
        <v/>
      </c>
      <c r="D107" s="142" t="str">
        <f t="shared" si="15"/>
        <v/>
      </c>
      <c r="E107" s="143" t="e">
        <f t="shared" si="9"/>
        <v>#VALUE!</v>
      </c>
      <c r="F107" s="142" t="e">
        <f t="shared" si="10"/>
        <v>#VALUE!</v>
      </c>
      <c r="G107" s="142" t="str">
        <f t="shared" si="13"/>
        <v/>
      </c>
      <c r="H107" s="142" t="str">
        <f t="shared" si="14"/>
        <v/>
      </c>
      <c r="I107" s="142" t="e">
        <f t="shared" si="11"/>
        <v>#VALUE!</v>
      </c>
      <c r="J107" s="142">
        <f>SUM($H$14:$H107)</f>
        <v>0</v>
      </c>
      <c r="K107" s="144"/>
      <c r="L107" s="144"/>
    </row>
    <row r="108" spans="1:12" s="145" customFormat="1">
      <c r="A108" s="140" t="str">
        <f>IF(Values_Entered,A107+1,"")</f>
        <v/>
      </c>
      <c r="B108" s="141" t="str">
        <f t="shared" si="8"/>
        <v/>
      </c>
      <c r="C108" s="142" t="str">
        <f t="shared" si="12"/>
        <v/>
      </c>
      <c r="D108" s="142" t="str">
        <f t="shared" si="15"/>
        <v/>
      </c>
      <c r="E108" s="143" t="e">
        <f t="shared" si="9"/>
        <v>#VALUE!</v>
      </c>
      <c r="F108" s="142" t="e">
        <f t="shared" si="10"/>
        <v>#VALUE!</v>
      </c>
      <c r="G108" s="142" t="str">
        <f t="shared" si="13"/>
        <v/>
      </c>
      <c r="H108" s="142" t="str">
        <f t="shared" si="14"/>
        <v/>
      </c>
      <c r="I108" s="142" t="e">
        <f t="shared" si="11"/>
        <v>#VALUE!</v>
      </c>
      <c r="J108" s="142">
        <f>SUM($H$14:$H108)</f>
        <v>0</v>
      </c>
      <c r="K108" s="144"/>
      <c r="L108" s="144"/>
    </row>
    <row r="109" spans="1:12" s="145" customFormat="1">
      <c r="A109" s="140" t="str">
        <f>IF(Values_Entered,A108+1,"")</f>
        <v/>
      </c>
      <c r="B109" s="141" t="str">
        <f t="shared" si="8"/>
        <v/>
      </c>
      <c r="C109" s="142" t="str">
        <f t="shared" si="12"/>
        <v/>
      </c>
      <c r="D109" s="142" t="str">
        <f t="shared" si="15"/>
        <v/>
      </c>
      <c r="E109" s="143" t="e">
        <f t="shared" si="9"/>
        <v>#VALUE!</v>
      </c>
      <c r="F109" s="142" t="e">
        <f t="shared" si="10"/>
        <v>#VALUE!</v>
      </c>
      <c r="G109" s="142" t="str">
        <f t="shared" si="13"/>
        <v/>
      </c>
      <c r="H109" s="142" t="str">
        <f t="shared" si="14"/>
        <v/>
      </c>
      <c r="I109" s="142" t="e">
        <f t="shared" si="11"/>
        <v>#VALUE!</v>
      </c>
      <c r="J109" s="142">
        <f>SUM($H$14:$H109)</f>
        <v>0</v>
      </c>
      <c r="K109" s="144"/>
      <c r="L109" s="144"/>
    </row>
    <row r="110" spans="1:12">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c r="A374" s="32"/>
      <c r="B374" s="33"/>
      <c r="C374" s="33"/>
      <c r="D374" s="33"/>
      <c r="E374" s="33"/>
      <c r="F374" s="33"/>
      <c r="G374" s="33"/>
      <c r="H374" s="33"/>
      <c r="I374" s="33"/>
      <c r="J374" s="33"/>
      <c r="K374" s="34"/>
    </row>
    <row r="375" spans="1:12">
      <c r="K375" s="34"/>
    </row>
    <row r="376" spans="1:12">
      <c r="K376" s="34"/>
    </row>
    <row r="377" spans="1:12">
      <c r="K377" s="34"/>
    </row>
    <row r="378" spans="1:12">
      <c r="K378" s="34"/>
    </row>
    <row r="379" spans="1:12">
      <c r="K379" s="34"/>
    </row>
    <row r="380" spans="1:12">
      <c r="K380" s="34"/>
    </row>
    <row r="381" spans="1:12">
      <c r="K381" s="34"/>
    </row>
    <row r="382" spans="1:12">
      <c r="K382" s="34"/>
    </row>
    <row r="383" spans="1:12">
      <c r="K383" s="34"/>
    </row>
    <row r="384" spans="1:12">
      <c r="A384" s="4"/>
      <c r="B384" s="4"/>
      <c r="C384" s="4"/>
      <c r="D384" s="4"/>
      <c r="E384" s="4"/>
      <c r="F384" s="4"/>
      <c r="G384" s="4"/>
      <c r="H384" s="4"/>
      <c r="I384" s="4"/>
      <c r="J384" s="4"/>
      <c r="K384" s="34"/>
    </row>
    <row r="385" spans="1:11">
      <c r="A385" s="4"/>
      <c r="B385" s="4"/>
      <c r="C385" s="4"/>
      <c r="D385" s="4"/>
      <c r="E385" s="4"/>
      <c r="F385" s="4"/>
      <c r="G385" s="4"/>
      <c r="H385" s="4"/>
      <c r="I385" s="4"/>
      <c r="J385" s="4"/>
      <c r="K385" s="34"/>
    </row>
    <row r="386" spans="1:11">
      <c r="A386" s="4"/>
      <c r="B386" s="4"/>
      <c r="C386" s="4"/>
      <c r="D386" s="4"/>
      <c r="E386" s="4"/>
      <c r="F386" s="4"/>
      <c r="G386" s="4"/>
      <c r="H386" s="4"/>
      <c r="I386" s="4"/>
      <c r="J386" s="4"/>
      <c r="K386" s="34"/>
    </row>
    <row r="387" spans="1:11">
      <c r="A387" s="4"/>
      <c r="B387" s="4"/>
      <c r="C387" s="4"/>
      <c r="D387" s="4"/>
      <c r="E387" s="4"/>
      <c r="F387" s="4"/>
      <c r="G387" s="4"/>
      <c r="H387" s="4"/>
      <c r="I387" s="4"/>
      <c r="J387" s="4"/>
      <c r="K387" s="34"/>
    </row>
    <row r="388" spans="1:11">
      <c r="A388" s="4"/>
      <c r="B388" s="4"/>
      <c r="C388" s="4"/>
      <c r="D388" s="4"/>
      <c r="E388" s="4"/>
      <c r="F388" s="4"/>
      <c r="G388" s="4"/>
      <c r="H388" s="4"/>
      <c r="I388" s="4"/>
      <c r="J388" s="4"/>
      <c r="K388" s="34"/>
    </row>
    <row r="389" spans="1:11">
      <c r="A389" s="4"/>
      <c r="B389" s="4"/>
      <c r="C389" s="4"/>
      <c r="D389" s="4"/>
      <c r="E389" s="4"/>
      <c r="F389" s="4"/>
      <c r="G389" s="4"/>
      <c r="H389" s="4"/>
      <c r="I389" s="4"/>
      <c r="J389" s="4"/>
      <c r="K389" s="34"/>
    </row>
    <row r="390" spans="1:11">
      <c r="A390" s="4"/>
      <c r="B390" s="4"/>
      <c r="C390" s="4"/>
      <c r="D390" s="4"/>
      <c r="E390" s="4"/>
      <c r="F390" s="4"/>
      <c r="G390" s="4"/>
      <c r="H390" s="4"/>
      <c r="I390" s="4"/>
      <c r="J390" s="4"/>
      <c r="K390" s="34"/>
    </row>
    <row r="391" spans="1:11">
      <c r="A391" s="4"/>
      <c r="B391" s="4"/>
      <c r="C391" s="4"/>
      <c r="D391" s="4"/>
      <c r="E391" s="4"/>
      <c r="F391" s="4"/>
      <c r="G391" s="4"/>
      <c r="H391" s="4"/>
      <c r="I391" s="4"/>
      <c r="J391" s="4"/>
      <c r="K391" s="34"/>
    </row>
    <row r="392" spans="1:11">
      <c r="A392" s="4"/>
      <c r="B392" s="4"/>
      <c r="C392" s="4"/>
      <c r="D392" s="4"/>
      <c r="E392" s="4"/>
      <c r="F392" s="4"/>
      <c r="G392" s="4"/>
      <c r="H392" s="4"/>
      <c r="I392" s="4"/>
      <c r="J392" s="4"/>
      <c r="K392" s="34"/>
    </row>
    <row r="393" spans="1:11">
      <c r="A393" s="4"/>
      <c r="B393" s="4"/>
      <c r="C393" s="4"/>
      <c r="D393" s="4"/>
      <c r="E393" s="4"/>
      <c r="F393" s="4"/>
      <c r="G393" s="4"/>
      <c r="H393" s="4"/>
      <c r="I393" s="4"/>
      <c r="J393" s="4"/>
      <c r="K393" s="34"/>
    </row>
    <row r="394" spans="1:11">
      <c r="A394" s="4"/>
      <c r="B394" s="4"/>
      <c r="C394" s="4"/>
      <c r="D394" s="4"/>
      <c r="E394" s="4"/>
      <c r="F394" s="4"/>
      <c r="G394" s="4"/>
      <c r="H394" s="4"/>
      <c r="I394" s="4"/>
      <c r="J394" s="4"/>
      <c r="K394" s="34"/>
    </row>
    <row r="395" spans="1:11">
      <c r="A395" s="4"/>
      <c r="B395" s="4"/>
      <c r="C395" s="4"/>
      <c r="D395" s="4"/>
      <c r="E395" s="4"/>
      <c r="F395" s="4"/>
      <c r="G395" s="4"/>
      <c r="H395" s="4"/>
      <c r="I395" s="4"/>
      <c r="J395" s="4"/>
      <c r="K395" s="34"/>
    </row>
    <row r="396" spans="1:11">
      <c r="A396" s="4"/>
      <c r="B396" s="4"/>
      <c r="C396" s="4"/>
      <c r="D396" s="4"/>
      <c r="E396" s="4"/>
      <c r="F396" s="4"/>
      <c r="G396" s="4"/>
      <c r="H396" s="4"/>
      <c r="I396" s="4"/>
      <c r="J396" s="4"/>
      <c r="K396" s="34"/>
    </row>
    <row r="397" spans="1:11">
      <c r="A397" s="4"/>
      <c r="B397" s="4"/>
      <c r="C397" s="4"/>
      <c r="D397" s="4"/>
      <c r="E397" s="4"/>
      <c r="F397" s="4"/>
      <c r="G397" s="4"/>
      <c r="H397" s="4"/>
      <c r="I397" s="4"/>
      <c r="J397" s="4"/>
      <c r="K397" s="34"/>
    </row>
    <row r="398" spans="1:11">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35" priority="7" stopIfTrue="1">
      <formula>IF(ROW(A16)&gt;Last_Row,TRUE, FALSE)</formula>
    </cfRule>
    <cfRule type="expression" dxfId="34" priority="8" stopIfTrue="1">
      <formula>IF(ROW(A16)=Last_Row,TRUE, FALSE)</formula>
    </cfRule>
    <cfRule type="expression" dxfId="33" priority="9" stopIfTrue="1">
      <formula>IF(ROW(A16)&lt;Last_Row,TRUE, FALSE)</formula>
    </cfRule>
  </conditionalFormatting>
  <conditionalFormatting sqref="F16:J373">
    <cfRule type="expression" dxfId="32" priority="10" stopIfTrue="1">
      <formula>IF(ROW(F16)&gt;Last_Row,TRUE, FALSE)</formula>
    </cfRule>
    <cfRule type="expression" dxfId="31" priority="11" stopIfTrue="1">
      <formula>IF(ROW(F16)=Last_Row,TRUE, FALSE)</formula>
    </cfRule>
    <cfRule type="expression" dxfId="30" priority="12" stopIfTrue="1">
      <formula>IF(ROW(F16)&lt;=Last_Row,TRUE, FALSE)</formula>
    </cfRule>
  </conditionalFormatting>
  <conditionalFormatting sqref="A14:E15">
    <cfRule type="expression" dxfId="29" priority="1" stopIfTrue="1">
      <formula>IF(ROW(A14)&gt;Last_Row,TRUE, FALSE)</formula>
    </cfRule>
    <cfRule type="expression" dxfId="28" priority="2" stopIfTrue="1">
      <formula>IF(ROW(A14)=Last_Row,TRUE, FALSE)</formula>
    </cfRule>
    <cfRule type="expression" dxfId="27" priority="3" stopIfTrue="1">
      <formula>IF(ROW(A14)&lt;Last_Row,TRUE, FALSE)</formula>
    </cfRule>
  </conditionalFormatting>
  <conditionalFormatting sqref="F14:J15">
    <cfRule type="expression" dxfId="26" priority="4" stopIfTrue="1">
      <formula>IF(ROW(F14)&gt;Last_Row,TRUE, FALSE)</formula>
    </cfRule>
    <cfRule type="expression" dxfId="25" priority="5" stopIfTrue="1">
      <formula>IF(ROW(F14)=Last_Row,TRUE, FALSE)</formula>
    </cfRule>
    <cfRule type="expression" dxfId="24" priority="6" stopIfTrue="1">
      <formula>IF(ROW(F14)&lt;=Last_Row,TRUE, FALSE)</formula>
    </cfRule>
  </conditionalFormatting>
  <dataValidations count="3">
    <dataValidation type="whole" allowBlank="1" showInputMessage="1" showErrorMessage="1" errorTitle="Years" error="Please enter a whole number of years from 1 to 30." sqref="D6">
      <formula1>1</formula1>
      <formula2>30</formula2>
    </dataValidation>
    <dataValidation type="date" operator="greaterThanOrEqual" allowBlank="1" showInputMessage="1" showErrorMessage="1" errorTitle="Date" error="Please enter a valid date greater than or equal to January 1, 1900." sqref="D7:D8">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dataValidations>
  <printOptions horizontalCentered="1"/>
  <pageMargins left="0.75" right="0.5" top="0.5" bottom="0.5" header="0.5" footer="0.5"/>
  <pageSetup scale="8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398"/>
  <sheetViews>
    <sheetView showGridLines="0" zoomScale="115" zoomScaleNormal="115" workbookViewId="0">
      <selection activeCell="G12" sqref="G12"/>
    </sheetView>
  </sheetViews>
  <sheetFormatPr defaultColWidth="9.140625" defaultRowHeight="12.75"/>
  <cols>
    <col min="1" max="1" width="6.42578125" style="35" customWidth="1"/>
    <col min="2" max="2" width="13.28515625" style="3" customWidth="1"/>
    <col min="3" max="3" width="15.42578125" style="3" customWidth="1"/>
    <col min="4" max="4" width="14" style="3" customWidth="1"/>
    <col min="5" max="5" width="14.140625" style="3" customWidth="1"/>
    <col min="6" max="6" width="14.42578125" style="3" customWidth="1"/>
    <col min="7" max="7" width="14.140625" style="3" customWidth="1"/>
    <col min="8" max="9" width="13.5703125" style="3" customWidth="1"/>
    <col min="10" max="10" width="13" style="3" customWidth="1"/>
    <col min="11" max="11" width="6.140625" style="3" customWidth="1"/>
    <col min="12" max="12" width="9.140625" style="4"/>
    <col min="13" max="13" width="15.28515625" style="4" customWidth="1"/>
    <col min="14" max="16384" width="9.140625" style="4"/>
  </cols>
  <sheetData>
    <row r="1" spans="1:11" ht="24" customHeight="1">
      <c r="A1" s="559" t="s">
        <v>52</v>
      </c>
      <c r="B1" s="559"/>
      <c r="C1" s="559"/>
      <c r="D1" s="559"/>
      <c r="E1" s="559"/>
      <c r="F1" s="560" t="str">
        <f>Input!D60</f>
        <v>Système d'irrigation alimenté par le réseau électrique</v>
      </c>
      <c r="G1" s="560"/>
      <c r="H1" s="560"/>
      <c r="I1" s="560"/>
      <c r="J1" s="560"/>
    </row>
    <row r="2" spans="1:11" ht="12.75" customHeight="1">
      <c r="A2" s="5" t="s">
        <v>21</v>
      </c>
      <c r="B2" s="6">
        <f>Input!E88</f>
        <v>0</v>
      </c>
      <c r="C2" s="7"/>
      <c r="D2" s="7"/>
      <c r="E2" s="7"/>
      <c r="F2" s="7"/>
      <c r="G2" s="7"/>
      <c r="H2" s="7"/>
      <c r="I2" s="7"/>
      <c r="J2" s="7"/>
    </row>
    <row r="3" spans="1:11" ht="14.25" customHeight="1">
      <c r="A3" s="10"/>
      <c r="B3" s="561" t="s">
        <v>22</v>
      </c>
      <c r="C3" s="561"/>
      <c r="D3" s="561"/>
      <c r="E3" s="10"/>
      <c r="F3" s="561" t="s">
        <v>23</v>
      </c>
      <c r="G3" s="561"/>
      <c r="H3" s="561"/>
      <c r="I3" s="81"/>
      <c r="J3" s="10"/>
      <c r="K3" s="11"/>
    </row>
    <row r="4" spans="1:11">
      <c r="A4" s="10"/>
      <c r="B4" s="10"/>
      <c r="C4" s="12" t="s">
        <v>24</v>
      </c>
      <c r="D4" s="13">
        <f>Input!E85</f>
        <v>0</v>
      </c>
      <c r="E4" s="14"/>
      <c r="F4" s="10"/>
      <c r="G4" s="12" t="s">
        <v>25</v>
      </c>
      <c r="H4" s="13" t="str">
        <f>IF(Values_Entered,-PMT(Interest_Rate/Num_Pmt_Per_Year,Loan_Years*Num_Pmt_Per_Year,Loan_Amount),"0")</f>
        <v>0</v>
      </c>
      <c r="I4" s="15"/>
      <c r="J4" s="10"/>
      <c r="K4" s="11"/>
    </row>
    <row r="5" spans="1:11">
      <c r="A5" s="10"/>
      <c r="B5" s="10"/>
      <c r="C5" s="12" t="s">
        <v>26</v>
      </c>
      <c r="D5" s="16">
        <f>Input!E86</f>
        <v>0</v>
      </c>
      <c r="E5" s="17"/>
      <c r="F5" s="10"/>
      <c r="G5" s="12" t="s">
        <v>27</v>
      </c>
      <c r="H5" s="38" t="str">
        <f>IF(Values_Entered,Loan_Years*Num_Pmt_Per_Year,"")</f>
        <v/>
      </c>
      <c r="I5" s="18"/>
      <c r="J5" s="19"/>
      <c r="K5" s="11"/>
    </row>
    <row r="6" spans="1:11">
      <c r="A6" s="10"/>
      <c r="B6" s="10"/>
      <c r="C6" s="12" t="s">
        <v>28</v>
      </c>
      <c r="D6" s="18">
        <f>Input!E87</f>
        <v>0</v>
      </c>
      <c r="E6" s="17"/>
      <c r="F6" s="10"/>
      <c r="G6" s="12" t="s">
        <v>29</v>
      </c>
      <c r="H6" s="38" t="str">
        <f>IF(Values_Entered,Number_of_Payments,"")</f>
        <v/>
      </c>
      <c r="I6" s="18"/>
      <c r="J6" s="19"/>
      <c r="K6" s="11"/>
    </row>
    <row r="7" spans="1:11">
      <c r="A7" s="10"/>
      <c r="B7" s="10"/>
      <c r="C7" s="12" t="s">
        <v>30</v>
      </c>
      <c r="D7" s="18">
        <v>1</v>
      </c>
      <c r="E7" s="17"/>
      <c r="F7" s="10"/>
      <c r="G7" s="12" t="s">
        <v>31</v>
      </c>
      <c r="H7" s="82" t="str">
        <f>IF(Values_Entered,SUMIF(Beg_Bal,"&gt;0",Extra_Pay),"")</f>
        <v/>
      </c>
      <c r="I7" s="15"/>
      <c r="J7" s="19"/>
      <c r="K7" s="11"/>
    </row>
    <row r="8" spans="1:11">
      <c r="A8" s="10"/>
      <c r="B8" s="10"/>
      <c r="C8" s="12" t="s">
        <v>32</v>
      </c>
      <c r="D8" s="20">
        <v>42736</v>
      </c>
      <c r="E8" s="21"/>
      <c r="F8" s="10"/>
      <c r="G8" s="12" t="s">
        <v>33</v>
      </c>
      <c r="H8" s="82" t="str">
        <f>IF(Values_Entered,SUMIF(Beg_Bal,"&gt;0",Int),"")</f>
        <v/>
      </c>
      <c r="I8" s="15"/>
      <c r="J8" s="19"/>
      <c r="K8" s="11"/>
    </row>
    <row r="9" spans="1:11">
      <c r="A9" s="10"/>
      <c r="B9" s="10"/>
      <c r="C9" s="12" t="s">
        <v>34</v>
      </c>
      <c r="D9" s="15">
        <v>0</v>
      </c>
      <c r="E9" s="10"/>
      <c r="F9" s="7"/>
      <c r="G9" s="7"/>
      <c r="H9" s="7"/>
      <c r="I9" s="7"/>
      <c r="J9" s="19"/>
      <c r="K9" s="11"/>
    </row>
    <row r="10" spans="1:11">
      <c r="A10" s="10"/>
      <c r="B10" s="7"/>
      <c r="C10" s="7"/>
      <c r="D10" s="7"/>
      <c r="E10" s="7"/>
      <c r="F10" s="7"/>
      <c r="G10" s="7"/>
      <c r="H10" s="7"/>
      <c r="I10" s="7"/>
      <c r="J10" s="7"/>
      <c r="K10" s="11"/>
    </row>
    <row r="11" spans="1:11" ht="3" customHeight="1">
      <c r="A11" s="8"/>
      <c r="B11" s="9"/>
      <c r="C11" s="9"/>
      <c r="D11" s="9"/>
      <c r="E11" s="9"/>
      <c r="F11" s="9"/>
      <c r="G11" s="9"/>
      <c r="H11" s="9"/>
      <c r="I11" s="9"/>
      <c r="J11" s="9"/>
      <c r="K11" s="11"/>
    </row>
    <row r="12" spans="1:11" s="25" customFormat="1" ht="31.5" customHeight="1">
      <c r="A12" s="22" t="s">
        <v>35</v>
      </c>
      <c r="B12" s="23" t="s">
        <v>36</v>
      </c>
      <c r="C12" s="23" t="s">
        <v>37</v>
      </c>
      <c r="D12" s="23" t="s">
        <v>25</v>
      </c>
      <c r="E12" s="23" t="s">
        <v>38</v>
      </c>
      <c r="F12" s="23" t="s">
        <v>39</v>
      </c>
      <c r="G12" s="23" t="s">
        <v>40</v>
      </c>
      <c r="H12" s="23" t="s">
        <v>41</v>
      </c>
      <c r="I12" s="23" t="s">
        <v>42</v>
      </c>
      <c r="J12" s="23" t="s">
        <v>43</v>
      </c>
      <c r="K12" s="24"/>
    </row>
    <row r="13" spans="1:11" s="25" customFormat="1" ht="3" customHeight="1">
      <c r="A13" s="8"/>
      <c r="B13" s="26"/>
      <c r="C13" s="26"/>
      <c r="D13" s="26"/>
      <c r="E13" s="26"/>
      <c r="F13" s="26"/>
      <c r="G13" s="26"/>
      <c r="H13" s="26"/>
      <c r="I13" s="26"/>
      <c r="J13" s="27"/>
      <c r="K13" s="24"/>
    </row>
    <row r="14" spans="1:11" s="25" customFormat="1">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c r="A19" s="28" t="str">
        <f>IF(Values_Entered,A18+1,"")</f>
        <v/>
      </c>
      <c r="B19" s="29" t="str">
        <f t="shared" si="0"/>
        <v/>
      </c>
      <c r="C19" s="30" t="str">
        <f t="shared" si="4"/>
        <v/>
      </c>
      <c r="D19" s="30" t="str">
        <f t="shared" si="7"/>
        <v/>
      </c>
      <c r="E19" s="31" t="e">
        <f t="shared" si="1"/>
        <v>#VALUE!</v>
      </c>
      <c r="F19" s="30" t="e">
        <f t="shared" si="2"/>
        <v>#VALUE!</v>
      </c>
      <c r="G19" s="30" t="str">
        <f t="shared" si="5"/>
        <v/>
      </c>
      <c r="H19" s="30" t="str">
        <f t="shared" si="6"/>
        <v/>
      </c>
      <c r="I19" s="30" t="e">
        <f t="shared" si="3"/>
        <v>#VALUE!</v>
      </c>
      <c r="J19" s="30">
        <f>SUM($H$14:$H19)</f>
        <v>0</v>
      </c>
      <c r="K19" s="25"/>
      <c r="L19" s="25"/>
    </row>
    <row r="20" spans="1:12">
      <c r="A20" s="28" t="str">
        <f>IF(Values_Entered,A19+1,"")</f>
        <v/>
      </c>
      <c r="B20" s="29" t="str">
        <f t="shared" si="0"/>
        <v/>
      </c>
      <c r="C20" s="30" t="str">
        <f t="shared" si="4"/>
        <v/>
      </c>
      <c r="D20" s="30" t="str">
        <f t="shared" si="7"/>
        <v/>
      </c>
      <c r="E20" s="31" t="e">
        <f t="shared" si="1"/>
        <v>#VALUE!</v>
      </c>
      <c r="F20" s="30" t="e">
        <f t="shared" si="2"/>
        <v>#VALUE!</v>
      </c>
      <c r="G20" s="30" t="str">
        <f t="shared" si="5"/>
        <v/>
      </c>
      <c r="H20" s="30" t="str">
        <f t="shared" si="6"/>
        <v/>
      </c>
      <c r="I20" s="30" t="e">
        <f t="shared" si="3"/>
        <v>#VALUE!</v>
      </c>
      <c r="J20" s="30">
        <f>SUM($H$14:$H20)</f>
        <v>0</v>
      </c>
      <c r="K20" s="25"/>
      <c r="L20" s="25"/>
    </row>
    <row r="21" spans="1:12">
      <c r="A21" s="28" t="str">
        <f>IF(Values_Entered,A20+1,"")</f>
        <v/>
      </c>
      <c r="B21" s="29" t="str">
        <f t="shared" si="0"/>
        <v/>
      </c>
      <c r="C21" s="30" t="str">
        <f t="shared" si="4"/>
        <v/>
      </c>
      <c r="D21" s="30" t="str">
        <f t="shared" si="7"/>
        <v/>
      </c>
      <c r="E21" s="31" t="e">
        <f t="shared" si="1"/>
        <v>#VALUE!</v>
      </c>
      <c r="F21" s="30" t="e">
        <f t="shared" si="2"/>
        <v>#VALUE!</v>
      </c>
      <c r="G21" s="30" t="str">
        <f t="shared" si="5"/>
        <v/>
      </c>
      <c r="H21" s="30" t="str">
        <f t="shared" si="6"/>
        <v/>
      </c>
      <c r="I21" s="30" t="e">
        <f t="shared" si="3"/>
        <v>#VALUE!</v>
      </c>
      <c r="J21" s="30">
        <f>SUM($H$14:$H21)</f>
        <v>0</v>
      </c>
      <c r="K21" s="25"/>
      <c r="L21" s="25"/>
    </row>
    <row r="22" spans="1:12">
      <c r="A22" s="28" t="str">
        <f>IF(Values_Entered,A21+1,"")</f>
        <v/>
      </c>
      <c r="B22" s="29" t="str">
        <f t="shared" si="0"/>
        <v/>
      </c>
      <c r="C22" s="30" t="str">
        <f t="shared" si="4"/>
        <v/>
      </c>
      <c r="D22" s="30" t="str">
        <f t="shared" si="7"/>
        <v/>
      </c>
      <c r="E22" s="31" t="e">
        <f t="shared" si="1"/>
        <v>#VALUE!</v>
      </c>
      <c r="F22" s="30" t="e">
        <f t="shared" si="2"/>
        <v>#VALUE!</v>
      </c>
      <c r="G22" s="30" t="str">
        <f t="shared" si="5"/>
        <v/>
      </c>
      <c r="H22" s="30" t="str">
        <f t="shared" si="6"/>
        <v/>
      </c>
      <c r="I22" s="30" t="e">
        <f t="shared" si="3"/>
        <v>#VALUE!</v>
      </c>
      <c r="J22" s="30">
        <f>SUM($H$14:$H22)</f>
        <v>0</v>
      </c>
      <c r="K22" s="25"/>
      <c r="L22" s="25"/>
    </row>
    <row r="23" spans="1:12">
      <c r="A23" s="28" t="str">
        <f>IF(Values_Entered,A22+1,"")</f>
        <v/>
      </c>
      <c r="B23" s="29" t="str">
        <f t="shared" si="0"/>
        <v/>
      </c>
      <c r="C23" s="30" t="str">
        <f t="shared" si="4"/>
        <v/>
      </c>
      <c r="D23" s="30" t="str">
        <f t="shared" si="7"/>
        <v/>
      </c>
      <c r="E23" s="31" t="e">
        <f t="shared" si="1"/>
        <v>#VALUE!</v>
      </c>
      <c r="F23" s="30" t="e">
        <f t="shared" si="2"/>
        <v>#VALUE!</v>
      </c>
      <c r="G23" s="30" t="str">
        <f t="shared" si="5"/>
        <v/>
      </c>
      <c r="H23" s="30" t="str">
        <f t="shared" si="6"/>
        <v/>
      </c>
      <c r="I23" s="30" t="e">
        <f t="shared" si="3"/>
        <v>#VALUE!</v>
      </c>
      <c r="J23" s="30">
        <f>SUM($H$14:$H23)</f>
        <v>0</v>
      </c>
      <c r="K23" s="25"/>
      <c r="L23" s="25"/>
    </row>
    <row r="24" spans="1:12">
      <c r="A24" s="28" t="str">
        <f>IF(Values_Entered,A23+1,"")</f>
        <v/>
      </c>
      <c r="B24" s="29" t="str">
        <f t="shared" si="0"/>
        <v/>
      </c>
      <c r="C24" s="30" t="str">
        <f t="shared" si="4"/>
        <v/>
      </c>
      <c r="D24" s="30" t="str">
        <f t="shared" si="7"/>
        <v/>
      </c>
      <c r="E24" s="31" t="e">
        <f t="shared" si="1"/>
        <v>#VALUE!</v>
      </c>
      <c r="F24" s="30" t="e">
        <f t="shared" si="2"/>
        <v>#VALUE!</v>
      </c>
      <c r="G24" s="30" t="str">
        <f t="shared" si="5"/>
        <v/>
      </c>
      <c r="H24" s="30" t="str">
        <f t="shared" si="6"/>
        <v/>
      </c>
      <c r="I24" s="30" t="e">
        <f t="shared" si="3"/>
        <v>#VALUE!</v>
      </c>
      <c r="J24" s="30">
        <f>SUM($H$14:$H24)</f>
        <v>0</v>
      </c>
      <c r="K24" s="25"/>
      <c r="L24" s="25"/>
    </row>
    <row r="25" spans="1:12">
      <c r="A25" s="28" t="str">
        <f>IF(Values_Entered,A24+1,"")</f>
        <v/>
      </c>
      <c r="B25" s="29" t="str">
        <f t="shared" si="0"/>
        <v/>
      </c>
      <c r="C25" s="30" t="str">
        <f t="shared" si="4"/>
        <v/>
      </c>
      <c r="D25" s="30" t="str">
        <f t="shared" si="7"/>
        <v/>
      </c>
      <c r="E25" s="31" t="e">
        <f t="shared" si="1"/>
        <v>#VALUE!</v>
      </c>
      <c r="F25" s="30" t="e">
        <f t="shared" si="2"/>
        <v>#VALUE!</v>
      </c>
      <c r="G25" s="30" t="str">
        <f t="shared" si="5"/>
        <v/>
      </c>
      <c r="H25" s="30" t="str">
        <f t="shared" si="6"/>
        <v/>
      </c>
      <c r="I25" s="30" t="e">
        <f t="shared" si="3"/>
        <v>#VALUE!</v>
      </c>
      <c r="J25" s="30">
        <f>SUM($H$14:$H25)</f>
        <v>0</v>
      </c>
      <c r="K25" s="25"/>
      <c r="L25" s="25"/>
    </row>
    <row r="26" spans="1:12">
      <c r="A26" s="28" t="str">
        <f>IF(Values_Entered,A25+1,"")</f>
        <v/>
      </c>
      <c r="B26" s="29" t="str">
        <f t="shared" si="0"/>
        <v/>
      </c>
      <c r="C26" s="30" t="str">
        <f t="shared" si="4"/>
        <v/>
      </c>
      <c r="D26" s="30" t="str">
        <f t="shared" si="7"/>
        <v/>
      </c>
      <c r="E26" s="31" t="e">
        <f t="shared" si="1"/>
        <v>#VALUE!</v>
      </c>
      <c r="F26" s="30" t="e">
        <f t="shared" si="2"/>
        <v>#VALUE!</v>
      </c>
      <c r="G26" s="30" t="str">
        <f t="shared" si="5"/>
        <v/>
      </c>
      <c r="H26" s="30" t="str">
        <f t="shared" si="6"/>
        <v/>
      </c>
      <c r="I26" s="30" t="e">
        <f t="shared" si="3"/>
        <v>#VALUE!</v>
      </c>
      <c r="J26" s="30">
        <f>SUM($H$14:$H26)</f>
        <v>0</v>
      </c>
      <c r="K26" s="25"/>
      <c r="L26" s="25"/>
    </row>
    <row r="27" spans="1:12">
      <c r="A27" s="28" t="str">
        <f>IF(Values_Entered,A26+1,"")</f>
        <v/>
      </c>
      <c r="B27" s="29" t="str">
        <f t="shared" si="0"/>
        <v/>
      </c>
      <c r="C27" s="30" t="str">
        <f t="shared" si="4"/>
        <v/>
      </c>
      <c r="D27" s="30" t="str">
        <f t="shared" si="7"/>
        <v/>
      </c>
      <c r="E27" s="31" t="e">
        <f t="shared" si="1"/>
        <v>#VALUE!</v>
      </c>
      <c r="F27" s="30" t="e">
        <f t="shared" si="2"/>
        <v>#VALUE!</v>
      </c>
      <c r="G27" s="30" t="str">
        <f t="shared" si="5"/>
        <v/>
      </c>
      <c r="H27" s="30" t="str">
        <f t="shared" si="6"/>
        <v/>
      </c>
      <c r="I27" s="30" t="e">
        <f t="shared" si="3"/>
        <v>#VALUE!</v>
      </c>
      <c r="J27" s="30">
        <f>SUM($H$14:$H27)</f>
        <v>0</v>
      </c>
      <c r="K27" s="25"/>
      <c r="L27" s="25"/>
    </row>
    <row r="28" spans="1:12">
      <c r="A28" s="28" t="str">
        <f>IF(Values_Entered,A27+1,"")</f>
        <v/>
      </c>
      <c r="B28" s="29" t="str">
        <f t="shared" si="0"/>
        <v/>
      </c>
      <c r="C28" s="30" t="str">
        <f t="shared" si="4"/>
        <v/>
      </c>
      <c r="D28" s="30" t="str">
        <f t="shared" si="7"/>
        <v/>
      </c>
      <c r="E28" s="31" t="e">
        <f t="shared" si="1"/>
        <v>#VALUE!</v>
      </c>
      <c r="F28" s="30" t="e">
        <f t="shared" si="2"/>
        <v>#VALUE!</v>
      </c>
      <c r="G28" s="30" t="str">
        <f t="shared" si="5"/>
        <v/>
      </c>
      <c r="H28" s="30" t="str">
        <f t="shared" si="6"/>
        <v/>
      </c>
      <c r="I28" s="30" t="e">
        <f t="shared" si="3"/>
        <v>#VALUE!</v>
      </c>
      <c r="J28" s="30">
        <f>SUM($H$14:$H28)</f>
        <v>0</v>
      </c>
      <c r="K28" s="25"/>
      <c r="L28" s="25"/>
    </row>
    <row r="29" spans="1:12">
      <c r="A29" s="28" t="str">
        <f>IF(Values_Entered,A28+1,"")</f>
        <v/>
      </c>
      <c r="B29" s="29" t="str">
        <f t="shared" si="0"/>
        <v/>
      </c>
      <c r="C29" s="30" t="str">
        <f t="shared" si="4"/>
        <v/>
      </c>
      <c r="D29" s="30" t="str">
        <f t="shared" si="7"/>
        <v/>
      </c>
      <c r="E29" s="31" t="e">
        <f t="shared" si="1"/>
        <v>#VALUE!</v>
      </c>
      <c r="F29" s="30" t="e">
        <f t="shared" si="2"/>
        <v>#VALUE!</v>
      </c>
      <c r="G29" s="30" t="str">
        <f t="shared" si="5"/>
        <v/>
      </c>
      <c r="H29" s="30" t="str">
        <f t="shared" si="6"/>
        <v/>
      </c>
      <c r="I29" s="30" t="e">
        <f t="shared" si="3"/>
        <v>#VALUE!</v>
      </c>
      <c r="J29" s="30">
        <f>SUM($H$14:$H29)</f>
        <v>0</v>
      </c>
      <c r="K29" s="25"/>
      <c r="L29" s="25"/>
    </row>
    <row r="30" spans="1:12">
      <c r="A30" s="28" t="str">
        <f>IF(Values_Entered,A29+1,"")</f>
        <v/>
      </c>
      <c r="B30" s="29" t="str">
        <f t="shared" si="0"/>
        <v/>
      </c>
      <c r="C30" s="30" t="str">
        <f t="shared" si="4"/>
        <v/>
      </c>
      <c r="D30" s="30" t="str">
        <f t="shared" si="7"/>
        <v/>
      </c>
      <c r="E30" s="31" t="e">
        <f t="shared" si="1"/>
        <v>#VALUE!</v>
      </c>
      <c r="F30" s="30" t="e">
        <f t="shared" si="2"/>
        <v>#VALUE!</v>
      </c>
      <c r="G30" s="30" t="str">
        <f t="shared" si="5"/>
        <v/>
      </c>
      <c r="H30" s="30" t="str">
        <f t="shared" si="6"/>
        <v/>
      </c>
      <c r="I30" s="30" t="e">
        <f t="shared" si="3"/>
        <v>#VALUE!</v>
      </c>
      <c r="J30" s="30">
        <f>SUM($H$14:$H30)</f>
        <v>0</v>
      </c>
      <c r="K30" s="25"/>
      <c r="L30" s="25"/>
    </row>
    <row r="31" spans="1:12">
      <c r="A31" s="28" t="str">
        <f>IF(Values_Entered,A30+1,"")</f>
        <v/>
      </c>
      <c r="B31" s="29" t="str">
        <f t="shared" si="0"/>
        <v/>
      </c>
      <c r="C31" s="30" t="str">
        <f t="shared" si="4"/>
        <v/>
      </c>
      <c r="D31" s="30" t="str">
        <f t="shared" si="7"/>
        <v/>
      </c>
      <c r="E31" s="31" t="e">
        <f t="shared" si="1"/>
        <v>#VALUE!</v>
      </c>
      <c r="F31" s="30" t="e">
        <f t="shared" si="2"/>
        <v>#VALUE!</v>
      </c>
      <c r="G31" s="30" t="str">
        <f t="shared" si="5"/>
        <v/>
      </c>
      <c r="H31" s="30" t="str">
        <f t="shared" si="6"/>
        <v/>
      </c>
      <c r="I31" s="30" t="e">
        <f t="shared" si="3"/>
        <v>#VALUE!</v>
      </c>
      <c r="J31" s="30">
        <f>SUM($H$14:$H31)</f>
        <v>0</v>
      </c>
      <c r="K31" s="25"/>
      <c r="L31" s="25"/>
    </row>
    <row r="32" spans="1:12">
      <c r="A32" s="28" t="str">
        <f>IF(Values_Entered,A31+1,"")</f>
        <v/>
      </c>
      <c r="B32" s="29" t="str">
        <f t="shared" si="0"/>
        <v/>
      </c>
      <c r="C32" s="30" t="str">
        <f t="shared" si="4"/>
        <v/>
      </c>
      <c r="D32" s="30" t="str">
        <f t="shared" si="7"/>
        <v/>
      </c>
      <c r="E32" s="31" t="e">
        <f t="shared" si="1"/>
        <v>#VALUE!</v>
      </c>
      <c r="F32" s="30" t="e">
        <f t="shared" si="2"/>
        <v>#VALUE!</v>
      </c>
      <c r="G32" s="30" t="str">
        <f t="shared" si="5"/>
        <v/>
      </c>
      <c r="H32" s="30" t="str">
        <f t="shared" si="6"/>
        <v/>
      </c>
      <c r="I32" s="30" t="e">
        <f t="shared" si="3"/>
        <v>#VALUE!</v>
      </c>
      <c r="J32" s="30">
        <f>SUM($H$14:$H32)</f>
        <v>0</v>
      </c>
      <c r="K32" s="25"/>
      <c r="L32" s="25"/>
    </row>
    <row r="33" spans="1:12">
      <c r="A33" s="28" t="str">
        <f>IF(Values_Entered,A32+1,"")</f>
        <v/>
      </c>
      <c r="B33" s="29" t="str">
        <f t="shared" si="0"/>
        <v/>
      </c>
      <c r="C33" s="30" t="str">
        <f t="shared" si="4"/>
        <v/>
      </c>
      <c r="D33" s="30" t="str">
        <f t="shared" si="7"/>
        <v/>
      </c>
      <c r="E33" s="31" t="e">
        <f t="shared" si="1"/>
        <v>#VALUE!</v>
      </c>
      <c r="F33" s="30" t="e">
        <f t="shared" si="2"/>
        <v>#VALUE!</v>
      </c>
      <c r="G33" s="30" t="str">
        <f t="shared" si="5"/>
        <v/>
      </c>
      <c r="H33" s="30" t="str">
        <f t="shared" si="6"/>
        <v/>
      </c>
      <c r="I33" s="30" t="e">
        <f t="shared" si="3"/>
        <v>#VALUE!</v>
      </c>
      <c r="J33" s="30">
        <f>SUM($H$14:$H33)</f>
        <v>0</v>
      </c>
      <c r="K33" s="25"/>
      <c r="L33" s="25"/>
    </row>
    <row r="34" spans="1:12">
      <c r="A34" s="28" t="str">
        <f>IF(Values_Entered,A33+1,"")</f>
        <v/>
      </c>
      <c r="B34" s="29" t="str">
        <f t="shared" si="0"/>
        <v/>
      </c>
      <c r="C34" s="30" t="str">
        <f t="shared" si="4"/>
        <v/>
      </c>
      <c r="D34" s="30" t="str">
        <f t="shared" si="7"/>
        <v/>
      </c>
      <c r="E34" s="31" t="e">
        <f t="shared" si="1"/>
        <v>#VALUE!</v>
      </c>
      <c r="F34" s="30" t="e">
        <f t="shared" si="2"/>
        <v>#VALUE!</v>
      </c>
      <c r="G34" s="30" t="str">
        <f t="shared" si="5"/>
        <v/>
      </c>
      <c r="H34" s="30" t="str">
        <f t="shared" si="6"/>
        <v/>
      </c>
      <c r="I34" s="30" t="e">
        <f t="shared" si="3"/>
        <v>#VALUE!</v>
      </c>
      <c r="J34" s="30">
        <f>SUM($H$14:$H34)</f>
        <v>0</v>
      </c>
      <c r="K34" s="25"/>
      <c r="L34" s="25"/>
    </row>
    <row r="35" spans="1:12">
      <c r="A35" s="28" t="str">
        <f>IF(Values_Entered,A34+1,"")</f>
        <v/>
      </c>
      <c r="B35" s="29" t="str">
        <f t="shared" si="0"/>
        <v/>
      </c>
      <c r="C35" s="30" t="str">
        <f t="shared" si="4"/>
        <v/>
      </c>
      <c r="D35" s="30" t="str">
        <f t="shared" si="7"/>
        <v/>
      </c>
      <c r="E35" s="31" t="e">
        <f t="shared" si="1"/>
        <v>#VALUE!</v>
      </c>
      <c r="F35" s="30" t="e">
        <f t="shared" si="2"/>
        <v>#VALUE!</v>
      </c>
      <c r="G35" s="30" t="str">
        <f t="shared" si="5"/>
        <v/>
      </c>
      <c r="H35" s="30" t="str">
        <f t="shared" si="6"/>
        <v/>
      </c>
      <c r="I35" s="30" t="e">
        <f t="shared" si="3"/>
        <v>#VALUE!</v>
      </c>
      <c r="J35" s="30">
        <f>SUM($H$14:$H35)</f>
        <v>0</v>
      </c>
      <c r="K35" s="25"/>
      <c r="L35" s="25"/>
    </row>
    <row r="36" spans="1:12">
      <c r="A36" s="28" t="str">
        <f>IF(Values_Entered,A35+1,"")</f>
        <v/>
      </c>
      <c r="B36" s="29" t="str">
        <f t="shared" si="0"/>
        <v/>
      </c>
      <c r="C36" s="30" t="str">
        <f t="shared" si="4"/>
        <v/>
      </c>
      <c r="D36" s="30" t="str">
        <f t="shared" si="7"/>
        <v/>
      </c>
      <c r="E36" s="31" t="e">
        <f t="shared" si="1"/>
        <v>#VALUE!</v>
      </c>
      <c r="F36" s="30" t="e">
        <f t="shared" si="2"/>
        <v>#VALUE!</v>
      </c>
      <c r="G36" s="30" t="str">
        <f t="shared" si="5"/>
        <v/>
      </c>
      <c r="H36" s="30" t="str">
        <f t="shared" si="6"/>
        <v/>
      </c>
      <c r="I36" s="30" t="e">
        <f t="shared" si="3"/>
        <v>#VALUE!</v>
      </c>
      <c r="J36" s="30">
        <f>SUM($H$14:$H36)</f>
        <v>0</v>
      </c>
      <c r="K36" s="25"/>
      <c r="L36" s="25"/>
    </row>
    <row r="37" spans="1:12">
      <c r="A37" s="28" t="str">
        <f>IF(Values_Entered,A36+1,"")</f>
        <v/>
      </c>
      <c r="B37" s="29" t="str">
        <f t="shared" si="0"/>
        <v/>
      </c>
      <c r="C37" s="30" t="str">
        <f t="shared" si="4"/>
        <v/>
      </c>
      <c r="D37" s="30" t="str">
        <f t="shared" si="7"/>
        <v/>
      </c>
      <c r="E37" s="31" t="e">
        <f t="shared" si="1"/>
        <v>#VALUE!</v>
      </c>
      <c r="F37" s="30" t="e">
        <f t="shared" si="2"/>
        <v>#VALUE!</v>
      </c>
      <c r="G37" s="30" t="str">
        <f t="shared" si="5"/>
        <v/>
      </c>
      <c r="H37" s="30" t="str">
        <f t="shared" si="6"/>
        <v/>
      </c>
      <c r="I37" s="30" t="e">
        <f t="shared" si="3"/>
        <v>#VALUE!</v>
      </c>
      <c r="J37" s="30">
        <f>SUM($H$14:$H37)</f>
        <v>0</v>
      </c>
      <c r="K37" s="25"/>
      <c r="L37" s="25"/>
    </row>
    <row r="38" spans="1:12">
      <c r="A38" s="28" t="str">
        <f>IF(Values_Entered,A37+1,"")</f>
        <v/>
      </c>
      <c r="B38" s="29" t="str">
        <f t="shared" si="0"/>
        <v/>
      </c>
      <c r="C38" s="30" t="str">
        <f t="shared" si="4"/>
        <v/>
      </c>
      <c r="D38" s="30" t="str">
        <f t="shared" si="7"/>
        <v/>
      </c>
      <c r="E38" s="31" t="e">
        <f t="shared" si="1"/>
        <v>#VALUE!</v>
      </c>
      <c r="F38" s="30" t="e">
        <f t="shared" si="2"/>
        <v>#VALUE!</v>
      </c>
      <c r="G38" s="30" t="str">
        <f t="shared" si="5"/>
        <v/>
      </c>
      <c r="H38" s="30" t="str">
        <f t="shared" si="6"/>
        <v/>
      </c>
      <c r="I38" s="30" t="e">
        <f t="shared" si="3"/>
        <v>#VALUE!</v>
      </c>
      <c r="J38" s="30">
        <f>SUM($H$14:$H38)</f>
        <v>0</v>
      </c>
      <c r="K38" s="25"/>
      <c r="L38" s="25"/>
    </row>
    <row r="39" spans="1:12">
      <c r="A39" s="28" t="str">
        <f>IF(Values_Entered,A38+1,"")</f>
        <v/>
      </c>
      <c r="B39" s="29" t="str">
        <f t="shared" si="0"/>
        <v/>
      </c>
      <c r="C39" s="30" t="str">
        <f t="shared" si="4"/>
        <v/>
      </c>
      <c r="D39" s="30" t="str">
        <f t="shared" si="7"/>
        <v/>
      </c>
      <c r="E39" s="31" t="e">
        <f t="shared" si="1"/>
        <v>#VALUE!</v>
      </c>
      <c r="F39" s="30" t="e">
        <f t="shared" si="2"/>
        <v>#VALUE!</v>
      </c>
      <c r="G39" s="30" t="str">
        <f t="shared" si="5"/>
        <v/>
      </c>
      <c r="H39" s="30" t="str">
        <f t="shared" si="6"/>
        <v/>
      </c>
      <c r="I39" s="30" t="e">
        <f t="shared" si="3"/>
        <v>#VALUE!</v>
      </c>
      <c r="J39" s="30">
        <f>SUM($H$14:$H39)</f>
        <v>0</v>
      </c>
      <c r="K39" s="25"/>
      <c r="L39" s="25"/>
    </row>
    <row r="40" spans="1:12">
      <c r="A40" s="28" t="str">
        <f>IF(Values_Entered,A39+1,"")</f>
        <v/>
      </c>
      <c r="B40" s="29" t="str">
        <f t="shared" si="0"/>
        <v/>
      </c>
      <c r="C40" s="30" t="str">
        <f t="shared" si="4"/>
        <v/>
      </c>
      <c r="D40" s="30" t="str">
        <f t="shared" si="7"/>
        <v/>
      </c>
      <c r="E40" s="31" t="e">
        <f t="shared" si="1"/>
        <v>#VALUE!</v>
      </c>
      <c r="F40" s="30" t="e">
        <f t="shared" si="2"/>
        <v>#VALUE!</v>
      </c>
      <c r="G40" s="30" t="str">
        <f t="shared" si="5"/>
        <v/>
      </c>
      <c r="H40" s="30" t="str">
        <f t="shared" si="6"/>
        <v/>
      </c>
      <c r="I40" s="30" t="e">
        <f t="shared" si="3"/>
        <v>#VALUE!</v>
      </c>
      <c r="J40" s="30">
        <f>SUM($H$14:$H40)</f>
        <v>0</v>
      </c>
      <c r="K40" s="25"/>
      <c r="L40" s="25"/>
    </row>
    <row r="41" spans="1:12">
      <c r="A41" s="28" t="str">
        <f>IF(Values_Entered,A40+1,"")</f>
        <v/>
      </c>
      <c r="B41" s="29" t="str">
        <f t="shared" si="0"/>
        <v/>
      </c>
      <c r="C41" s="30" t="str">
        <f t="shared" si="4"/>
        <v/>
      </c>
      <c r="D41" s="30" t="str">
        <f t="shared" si="7"/>
        <v/>
      </c>
      <c r="E41" s="31" t="e">
        <f t="shared" si="1"/>
        <v>#VALUE!</v>
      </c>
      <c r="F41" s="30" t="e">
        <f t="shared" si="2"/>
        <v>#VALUE!</v>
      </c>
      <c r="G41" s="30" t="str">
        <f t="shared" si="5"/>
        <v/>
      </c>
      <c r="H41" s="30" t="str">
        <f t="shared" si="6"/>
        <v/>
      </c>
      <c r="I41" s="30" t="e">
        <f t="shared" si="3"/>
        <v>#VALUE!</v>
      </c>
      <c r="J41" s="30">
        <f>SUM($H$14:$H41)</f>
        <v>0</v>
      </c>
      <c r="K41" s="25"/>
      <c r="L41" s="25"/>
    </row>
    <row r="42" spans="1:12">
      <c r="A42" s="28" t="str">
        <f>IF(Values_Entered,A41+1,"")</f>
        <v/>
      </c>
      <c r="B42" s="29" t="str">
        <f t="shared" si="0"/>
        <v/>
      </c>
      <c r="C42" s="30" t="str">
        <f t="shared" si="4"/>
        <v/>
      </c>
      <c r="D42" s="30" t="str">
        <f t="shared" si="7"/>
        <v/>
      </c>
      <c r="E42" s="31" t="e">
        <f t="shared" si="1"/>
        <v>#VALUE!</v>
      </c>
      <c r="F42" s="30" t="e">
        <f t="shared" si="2"/>
        <v>#VALUE!</v>
      </c>
      <c r="G42" s="30" t="str">
        <f t="shared" si="5"/>
        <v/>
      </c>
      <c r="H42" s="30" t="str">
        <f t="shared" si="6"/>
        <v/>
      </c>
      <c r="I42" s="30" t="e">
        <f t="shared" si="3"/>
        <v>#VALUE!</v>
      </c>
      <c r="J42" s="30">
        <f>SUM($H$14:$H42)</f>
        <v>0</v>
      </c>
      <c r="K42" s="25"/>
      <c r="L42" s="25"/>
    </row>
    <row r="43" spans="1:12">
      <c r="A43" s="28" t="str">
        <f>IF(Values_Entered,A42+1,"")</f>
        <v/>
      </c>
      <c r="B43" s="29" t="str">
        <f t="shared" si="0"/>
        <v/>
      </c>
      <c r="C43" s="30" t="str">
        <f t="shared" si="4"/>
        <v/>
      </c>
      <c r="D43" s="30" t="str">
        <f t="shared" si="7"/>
        <v/>
      </c>
      <c r="E43" s="31" t="e">
        <f t="shared" si="1"/>
        <v>#VALUE!</v>
      </c>
      <c r="F43" s="30" t="e">
        <f t="shared" si="2"/>
        <v>#VALUE!</v>
      </c>
      <c r="G43" s="30" t="str">
        <f t="shared" si="5"/>
        <v/>
      </c>
      <c r="H43" s="30" t="str">
        <f t="shared" si="6"/>
        <v/>
      </c>
      <c r="I43" s="30" t="e">
        <f t="shared" si="3"/>
        <v>#VALUE!</v>
      </c>
      <c r="J43" s="30">
        <f>SUM($H$14:$H43)</f>
        <v>0</v>
      </c>
      <c r="K43" s="25"/>
      <c r="L43" s="25"/>
    </row>
    <row r="44" spans="1:12">
      <c r="A44" s="28" t="str">
        <f>IF(Values_Entered,A43+1,"")</f>
        <v/>
      </c>
      <c r="B44" s="29" t="str">
        <f t="shared" si="0"/>
        <v/>
      </c>
      <c r="C44" s="30" t="str">
        <f t="shared" si="4"/>
        <v/>
      </c>
      <c r="D44" s="30" t="str">
        <f t="shared" si="7"/>
        <v/>
      </c>
      <c r="E44" s="31" t="e">
        <f t="shared" si="1"/>
        <v>#VALUE!</v>
      </c>
      <c r="F44" s="30" t="e">
        <f t="shared" si="2"/>
        <v>#VALUE!</v>
      </c>
      <c r="G44" s="30" t="str">
        <f t="shared" si="5"/>
        <v/>
      </c>
      <c r="H44" s="30" t="str">
        <f t="shared" si="6"/>
        <v/>
      </c>
      <c r="I44" s="30" t="e">
        <f t="shared" si="3"/>
        <v>#VALUE!</v>
      </c>
      <c r="J44" s="30">
        <f>SUM($H$14:$H44)</f>
        <v>0</v>
      </c>
      <c r="K44" s="25"/>
      <c r="L44" s="25"/>
    </row>
    <row r="45" spans="1:12">
      <c r="A45" s="28" t="str">
        <f>IF(Values_Entered,A44+1,"")</f>
        <v/>
      </c>
      <c r="B45" s="29" t="str">
        <f t="shared" si="0"/>
        <v/>
      </c>
      <c r="C45" s="30" t="str">
        <f t="shared" si="4"/>
        <v/>
      </c>
      <c r="D45" s="30" t="str">
        <f t="shared" si="7"/>
        <v/>
      </c>
      <c r="E45" s="31" t="e">
        <f t="shared" si="1"/>
        <v>#VALUE!</v>
      </c>
      <c r="F45" s="30" t="e">
        <f t="shared" si="2"/>
        <v>#VALUE!</v>
      </c>
      <c r="G45" s="30" t="str">
        <f t="shared" si="5"/>
        <v/>
      </c>
      <c r="H45" s="30" t="str">
        <f t="shared" si="6"/>
        <v/>
      </c>
      <c r="I45" s="30" t="e">
        <f t="shared" si="3"/>
        <v>#VALUE!</v>
      </c>
      <c r="J45" s="30">
        <f>SUM($H$14:$H45)</f>
        <v>0</v>
      </c>
      <c r="K45" s="25"/>
      <c r="L45" s="25"/>
    </row>
    <row r="46" spans="1:12">
      <c r="A46" s="28" t="str">
        <f>IF(Values_Entered,A45+1,"")</f>
        <v/>
      </c>
      <c r="B46" s="29" t="str">
        <f t="shared" si="0"/>
        <v/>
      </c>
      <c r="C46" s="30" t="str">
        <f t="shared" si="4"/>
        <v/>
      </c>
      <c r="D46" s="30" t="str">
        <f t="shared" si="7"/>
        <v/>
      </c>
      <c r="E46" s="31" t="e">
        <f t="shared" si="1"/>
        <v>#VALUE!</v>
      </c>
      <c r="F46" s="30" t="e">
        <f t="shared" si="2"/>
        <v>#VALUE!</v>
      </c>
      <c r="G46" s="30" t="str">
        <f t="shared" si="5"/>
        <v/>
      </c>
      <c r="H46" s="30" t="str">
        <f t="shared" si="6"/>
        <v/>
      </c>
      <c r="I46" s="30" t="e">
        <f t="shared" si="3"/>
        <v>#VALUE!</v>
      </c>
      <c r="J46" s="30">
        <f>SUM($H$14:$H46)</f>
        <v>0</v>
      </c>
      <c r="K46" s="25"/>
      <c r="L46" s="25"/>
    </row>
    <row r="47" spans="1:12">
      <c r="A47" s="28" t="str">
        <f>IF(Values_Entered,A46+1,"")</f>
        <v/>
      </c>
      <c r="B47" s="29" t="str">
        <f t="shared" si="0"/>
        <v/>
      </c>
      <c r="C47" s="30" t="str">
        <f t="shared" si="4"/>
        <v/>
      </c>
      <c r="D47" s="30" t="str">
        <f t="shared" si="7"/>
        <v/>
      </c>
      <c r="E47" s="31" t="e">
        <f t="shared" si="1"/>
        <v>#VALUE!</v>
      </c>
      <c r="F47" s="30" t="e">
        <f t="shared" si="2"/>
        <v>#VALUE!</v>
      </c>
      <c r="G47" s="30" t="str">
        <f t="shared" si="5"/>
        <v/>
      </c>
      <c r="H47" s="30" t="str">
        <f t="shared" si="6"/>
        <v/>
      </c>
      <c r="I47" s="30" t="e">
        <f t="shared" si="3"/>
        <v>#VALUE!</v>
      </c>
      <c r="J47" s="30">
        <f>SUM($H$14:$H47)</f>
        <v>0</v>
      </c>
      <c r="K47" s="25"/>
      <c r="L47" s="25"/>
    </row>
    <row r="48" spans="1:12">
      <c r="A48" s="28" t="str">
        <f>IF(Values_Entered,A47+1,"")</f>
        <v/>
      </c>
      <c r="B48" s="29" t="str">
        <f t="shared" si="0"/>
        <v/>
      </c>
      <c r="C48" s="30" t="str">
        <f t="shared" si="4"/>
        <v/>
      </c>
      <c r="D48" s="30" t="str">
        <f t="shared" si="7"/>
        <v/>
      </c>
      <c r="E48" s="31" t="e">
        <f t="shared" si="1"/>
        <v>#VALUE!</v>
      </c>
      <c r="F48" s="30" t="e">
        <f t="shared" si="2"/>
        <v>#VALUE!</v>
      </c>
      <c r="G48" s="30" t="str">
        <f t="shared" si="5"/>
        <v/>
      </c>
      <c r="H48" s="30" t="str">
        <f t="shared" si="6"/>
        <v/>
      </c>
      <c r="I48" s="30" t="e">
        <f t="shared" si="3"/>
        <v>#VALUE!</v>
      </c>
      <c r="J48" s="30">
        <f>SUM($H$14:$H48)</f>
        <v>0</v>
      </c>
      <c r="K48" s="25"/>
      <c r="L48" s="25"/>
    </row>
    <row r="49" spans="1:12">
      <c r="A49" s="28" t="str">
        <f>IF(Values_Entered,A48+1,"")</f>
        <v/>
      </c>
      <c r="B49" s="29" t="str">
        <f t="shared" si="0"/>
        <v/>
      </c>
      <c r="C49" s="30" t="str">
        <f t="shared" si="4"/>
        <v/>
      </c>
      <c r="D49" s="30" t="str">
        <f t="shared" si="7"/>
        <v/>
      </c>
      <c r="E49" s="31" t="e">
        <f t="shared" si="1"/>
        <v>#VALUE!</v>
      </c>
      <c r="F49" s="30" t="e">
        <f t="shared" si="2"/>
        <v>#VALUE!</v>
      </c>
      <c r="G49" s="30" t="str">
        <f t="shared" si="5"/>
        <v/>
      </c>
      <c r="H49" s="30" t="str">
        <f t="shared" si="6"/>
        <v/>
      </c>
      <c r="I49" s="30" t="e">
        <f t="shared" si="3"/>
        <v>#VALUE!</v>
      </c>
      <c r="J49" s="30">
        <f>SUM($H$14:$H49)</f>
        <v>0</v>
      </c>
      <c r="K49" s="25"/>
      <c r="L49" s="25"/>
    </row>
    <row r="50" spans="1:12">
      <c r="A50" s="28" t="str">
        <f>IF(Values_Entered,A49+1,"")</f>
        <v/>
      </c>
      <c r="B50" s="29" t="str">
        <f t="shared" si="0"/>
        <v/>
      </c>
      <c r="C50" s="30" t="str">
        <f t="shared" si="4"/>
        <v/>
      </c>
      <c r="D50" s="30" t="str">
        <f t="shared" si="7"/>
        <v/>
      </c>
      <c r="E50" s="31" t="e">
        <f t="shared" si="1"/>
        <v>#VALUE!</v>
      </c>
      <c r="F50" s="30" t="e">
        <f t="shared" si="2"/>
        <v>#VALUE!</v>
      </c>
      <c r="G50" s="30" t="str">
        <f t="shared" si="5"/>
        <v/>
      </c>
      <c r="H50" s="30" t="str">
        <f t="shared" si="6"/>
        <v/>
      </c>
      <c r="I50" s="30" t="e">
        <f t="shared" si="3"/>
        <v>#VALUE!</v>
      </c>
      <c r="J50" s="30">
        <f>SUM($H$14:$H50)</f>
        <v>0</v>
      </c>
      <c r="K50" s="25"/>
      <c r="L50" s="25"/>
    </row>
    <row r="51" spans="1:12">
      <c r="A51" s="28" t="str">
        <f>IF(Values_Entered,A50+1,"")</f>
        <v/>
      </c>
      <c r="B51" s="29" t="str">
        <f t="shared" si="0"/>
        <v/>
      </c>
      <c r="C51" s="30" t="str">
        <f t="shared" si="4"/>
        <v/>
      </c>
      <c r="D51" s="30" t="str">
        <f t="shared" si="7"/>
        <v/>
      </c>
      <c r="E51" s="31" t="e">
        <f t="shared" si="1"/>
        <v>#VALUE!</v>
      </c>
      <c r="F51" s="30" t="e">
        <f t="shared" si="2"/>
        <v>#VALUE!</v>
      </c>
      <c r="G51" s="30" t="str">
        <f t="shared" si="5"/>
        <v/>
      </c>
      <c r="H51" s="30" t="str">
        <f t="shared" si="6"/>
        <v/>
      </c>
      <c r="I51" s="30" t="e">
        <f t="shared" si="3"/>
        <v>#VALUE!</v>
      </c>
      <c r="J51" s="30">
        <f>SUM($H$14:$H51)</f>
        <v>0</v>
      </c>
      <c r="K51" s="25"/>
      <c r="L51" s="25"/>
    </row>
    <row r="52" spans="1:12">
      <c r="A52" s="28" t="str">
        <f>IF(Values_Entered,A51+1,"")</f>
        <v/>
      </c>
      <c r="B52" s="29" t="str">
        <f t="shared" si="0"/>
        <v/>
      </c>
      <c r="C52" s="30" t="str">
        <f t="shared" si="4"/>
        <v/>
      </c>
      <c r="D52" s="30" t="str">
        <f t="shared" si="7"/>
        <v/>
      </c>
      <c r="E52" s="31" t="e">
        <f t="shared" si="1"/>
        <v>#VALUE!</v>
      </c>
      <c r="F52" s="30" t="e">
        <f t="shared" si="2"/>
        <v>#VALUE!</v>
      </c>
      <c r="G52" s="30" t="str">
        <f t="shared" si="5"/>
        <v/>
      </c>
      <c r="H52" s="30" t="str">
        <f t="shared" si="6"/>
        <v/>
      </c>
      <c r="I52" s="30" t="e">
        <f t="shared" si="3"/>
        <v>#VALUE!</v>
      </c>
      <c r="J52" s="30">
        <f>SUM($H$14:$H52)</f>
        <v>0</v>
      </c>
      <c r="K52" s="25"/>
      <c r="L52" s="25"/>
    </row>
    <row r="53" spans="1:12">
      <c r="A53" s="28" t="str">
        <f>IF(Values_Entered,A52+1,"")</f>
        <v/>
      </c>
      <c r="B53" s="29" t="str">
        <f t="shared" si="0"/>
        <v/>
      </c>
      <c r="C53" s="30" t="str">
        <f t="shared" si="4"/>
        <v/>
      </c>
      <c r="D53" s="30" t="str">
        <f t="shared" si="7"/>
        <v/>
      </c>
      <c r="E53" s="31" t="e">
        <f t="shared" si="1"/>
        <v>#VALUE!</v>
      </c>
      <c r="F53" s="30" t="e">
        <f t="shared" si="2"/>
        <v>#VALUE!</v>
      </c>
      <c r="G53" s="30" t="str">
        <f t="shared" si="5"/>
        <v/>
      </c>
      <c r="H53" s="30" t="str">
        <f t="shared" si="6"/>
        <v/>
      </c>
      <c r="I53" s="30" t="e">
        <f t="shared" si="3"/>
        <v>#VALUE!</v>
      </c>
      <c r="J53" s="30">
        <f>SUM($H$14:$H53)</f>
        <v>0</v>
      </c>
      <c r="K53" s="25"/>
      <c r="L53" s="25"/>
    </row>
    <row r="54" spans="1:12">
      <c r="A54" s="28" t="str">
        <f>IF(Values_Entered,A53+1,"")</f>
        <v/>
      </c>
      <c r="B54" s="29" t="str">
        <f t="shared" si="0"/>
        <v/>
      </c>
      <c r="C54" s="30" t="str">
        <f t="shared" si="4"/>
        <v/>
      </c>
      <c r="D54" s="30" t="str">
        <f t="shared" si="7"/>
        <v/>
      </c>
      <c r="E54" s="31" t="e">
        <f t="shared" si="1"/>
        <v>#VALUE!</v>
      </c>
      <c r="F54" s="30" t="e">
        <f t="shared" si="2"/>
        <v>#VALUE!</v>
      </c>
      <c r="G54" s="30" t="str">
        <f t="shared" si="5"/>
        <v/>
      </c>
      <c r="H54" s="30" t="str">
        <f t="shared" si="6"/>
        <v/>
      </c>
      <c r="I54" s="30" t="e">
        <f t="shared" si="3"/>
        <v>#VALUE!</v>
      </c>
      <c r="J54" s="30">
        <f>SUM($H$14:$H54)</f>
        <v>0</v>
      </c>
      <c r="K54" s="25"/>
      <c r="L54" s="25"/>
    </row>
    <row r="55" spans="1:12">
      <c r="A55" s="28" t="str">
        <f>IF(Values_Entered,A54+1,"")</f>
        <v/>
      </c>
      <c r="B55" s="29" t="str">
        <f t="shared" si="0"/>
        <v/>
      </c>
      <c r="C55" s="30" t="str">
        <f t="shared" si="4"/>
        <v/>
      </c>
      <c r="D55" s="30" t="str">
        <f t="shared" si="7"/>
        <v/>
      </c>
      <c r="E55" s="31" t="e">
        <f t="shared" si="1"/>
        <v>#VALUE!</v>
      </c>
      <c r="F55" s="30" t="e">
        <f t="shared" si="2"/>
        <v>#VALUE!</v>
      </c>
      <c r="G55" s="30" t="str">
        <f t="shared" si="5"/>
        <v/>
      </c>
      <c r="H55" s="30" t="str">
        <f t="shared" si="6"/>
        <v/>
      </c>
      <c r="I55" s="30" t="e">
        <f t="shared" si="3"/>
        <v>#VALUE!</v>
      </c>
      <c r="J55" s="30">
        <f>SUM($H$14:$H55)</f>
        <v>0</v>
      </c>
      <c r="K55" s="25"/>
      <c r="L55" s="25"/>
    </row>
    <row r="56" spans="1:12">
      <c r="A56" s="28" t="str">
        <f>IF(Values_Entered,A55+1,"")</f>
        <v/>
      </c>
      <c r="B56" s="29" t="str">
        <f t="shared" si="0"/>
        <v/>
      </c>
      <c r="C56" s="30" t="str">
        <f t="shared" si="4"/>
        <v/>
      </c>
      <c r="D56" s="30" t="str">
        <f t="shared" si="7"/>
        <v/>
      </c>
      <c r="E56" s="31" t="e">
        <f t="shared" si="1"/>
        <v>#VALUE!</v>
      </c>
      <c r="F56" s="30" t="e">
        <f t="shared" si="2"/>
        <v>#VALUE!</v>
      </c>
      <c r="G56" s="30" t="str">
        <f t="shared" si="5"/>
        <v/>
      </c>
      <c r="H56" s="30" t="str">
        <f t="shared" si="6"/>
        <v/>
      </c>
      <c r="I56" s="30" t="e">
        <f t="shared" si="3"/>
        <v>#VALUE!</v>
      </c>
      <c r="J56" s="30">
        <f>SUM($H$14:$H56)</f>
        <v>0</v>
      </c>
      <c r="K56" s="25"/>
      <c r="L56" s="25"/>
    </row>
    <row r="57" spans="1:12">
      <c r="A57" s="28" t="str">
        <f>IF(Values_Entered,A56+1,"")</f>
        <v/>
      </c>
      <c r="B57" s="29" t="str">
        <f t="shared" si="0"/>
        <v/>
      </c>
      <c r="C57" s="30" t="str">
        <f t="shared" si="4"/>
        <v/>
      </c>
      <c r="D57" s="30" t="str">
        <f t="shared" si="7"/>
        <v/>
      </c>
      <c r="E57" s="31" t="e">
        <f t="shared" si="1"/>
        <v>#VALUE!</v>
      </c>
      <c r="F57" s="30" t="e">
        <f t="shared" si="2"/>
        <v>#VALUE!</v>
      </c>
      <c r="G57" s="30" t="str">
        <f t="shared" si="5"/>
        <v/>
      </c>
      <c r="H57" s="30" t="str">
        <f t="shared" si="6"/>
        <v/>
      </c>
      <c r="I57" s="30" t="e">
        <f t="shared" si="3"/>
        <v>#VALUE!</v>
      </c>
      <c r="J57" s="30">
        <f>SUM($H$14:$H57)</f>
        <v>0</v>
      </c>
      <c r="K57" s="25"/>
      <c r="L57" s="25"/>
    </row>
    <row r="58" spans="1:12">
      <c r="A58" s="28" t="str">
        <f>IF(Values_Entered,A57+1,"")</f>
        <v/>
      </c>
      <c r="B58" s="29" t="str">
        <f t="shared" si="0"/>
        <v/>
      </c>
      <c r="C58" s="30" t="str">
        <f t="shared" si="4"/>
        <v/>
      </c>
      <c r="D58" s="30" t="str">
        <f t="shared" si="7"/>
        <v/>
      </c>
      <c r="E58" s="31" t="e">
        <f t="shared" si="1"/>
        <v>#VALUE!</v>
      </c>
      <c r="F58" s="30" t="e">
        <f t="shared" si="2"/>
        <v>#VALUE!</v>
      </c>
      <c r="G58" s="30" t="str">
        <f t="shared" si="5"/>
        <v/>
      </c>
      <c r="H58" s="30" t="str">
        <f t="shared" si="6"/>
        <v/>
      </c>
      <c r="I58" s="30" t="e">
        <f t="shared" si="3"/>
        <v>#VALUE!</v>
      </c>
      <c r="J58" s="30">
        <f>SUM($H$14:$H58)</f>
        <v>0</v>
      </c>
      <c r="K58" s="25"/>
      <c r="L58" s="25"/>
    </row>
    <row r="59" spans="1:12">
      <c r="A59" s="28" t="str">
        <f>IF(Values_Entered,A58+1,"")</f>
        <v/>
      </c>
      <c r="B59" s="29" t="str">
        <f t="shared" si="0"/>
        <v/>
      </c>
      <c r="C59" s="30" t="str">
        <f t="shared" si="4"/>
        <v/>
      </c>
      <c r="D59" s="30" t="str">
        <f t="shared" si="7"/>
        <v/>
      </c>
      <c r="E59" s="31" t="e">
        <f t="shared" si="1"/>
        <v>#VALUE!</v>
      </c>
      <c r="F59" s="30" t="e">
        <f t="shared" si="2"/>
        <v>#VALUE!</v>
      </c>
      <c r="G59" s="30" t="str">
        <f t="shared" si="5"/>
        <v/>
      </c>
      <c r="H59" s="30" t="str">
        <f t="shared" si="6"/>
        <v/>
      </c>
      <c r="I59" s="30" t="e">
        <f t="shared" si="3"/>
        <v>#VALUE!</v>
      </c>
      <c r="J59" s="30">
        <f>SUM($H$14:$H59)</f>
        <v>0</v>
      </c>
      <c r="K59" s="25"/>
      <c r="L59" s="25"/>
    </row>
    <row r="60" spans="1:12">
      <c r="A60" s="28" t="str">
        <f>IF(Values_Entered,A59+1,"")</f>
        <v/>
      </c>
      <c r="B60" s="29" t="str">
        <f t="shared" si="0"/>
        <v/>
      </c>
      <c r="C60" s="30" t="str">
        <f t="shared" si="4"/>
        <v/>
      </c>
      <c r="D60" s="30" t="str">
        <f t="shared" si="7"/>
        <v/>
      </c>
      <c r="E60" s="31" t="e">
        <f t="shared" si="1"/>
        <v>#VALUE!</v>
      </c>
      <c r="F60" s="30" t="e">
        <f t="shared" si="2"/>
        <v>#VALUE!</v>
      </c>
      <c r="G60" s="30" t="str">
        <f t="shared" si="5"/>
        <v/>
      </c>
      <c r="H60" s="30" t="str">
        <f t="shared" si="6"/>
        <v/>
      </c>
      <c r="I60" s="30" t="e">
        <f t="shared" si="3"/>
        <v>#VALUE!</v>
      </c>
      <c r="J60" s="30">
        <f>SUM($H$14:$H60)</f>
        <v>0</v>
      </c>
      <c r="K60" s="25"/>
      <c r="L60" s="25"/>
    </row>
    <row r="61" spans="1:12">
      <c r="A61" s="28" t="str">
        <f>IF(Values_Entered,A60+1,"")</f>
        <v/>
      </c>
      <c r="B61" s="29" t="str">
        <f t="shared" si="0"/>
        <v/>
      </c>
      <c r="C61" s="30" t="str">
        <f t="shared" si="4"/>
        <v/>
      </c>
      <c r="D61" s="30" t="str">
        <f t="shared" si="7"/>
        <v/>
      </c>
      <c r="E61" s="31" t="e">
        <f t="shared" si="1"/>
        <v>#VALUE!</v>
      </c>
      <c r="F61" s="30" t="e">
        <f t="shared" si="2"/>
        <v>#VALUE!</v>
      </c>
      <c r="G61" s="30" t="str">
        <f t="shared" si="5"/>
        <v/>
      </c>
      <c r="H61" s="30" t="str">
        <f t="shared" si="6"/>
        <v/>
      </c>
      <c r="I61" s="30" t="e">
        <f t="shared" si="3"/>
        <v>#VALUE!</v>
      </c>
      <c r="J61" s="30">
        <f>SUM($H$14:$H61)</f>
        <v>0</v>
      </c>
      <c r="K61" s="25"/>
      <c r="L61" s="25"/>
    </row>
    <row r="62" spans="1:12">
      <c r="A62" s="28" t="str">
        <f>IF(Values_Entered,A61+1,"")</f>
        <v/>
      </c>
      <c r="B62" s="29" t="str">
        <f t="shared" si="0"/>
        <v/>
      </c>
      <c r="C62" s="30" t="str">
        <f t="shared" si="4"/>
        <v/>
      </c>
      <c r="D62" s="30" t="str">
        <f t="shared" si="7"/>
        <v/>
      </c>
      <c r="E62" s="31" t="e">
        <f t="shared" si="1"/>
        <v>#VALUE!</v>
      </c>
      <c r="F62" s="30" t="e">
        <f t="shared" si="2"/>
        <v>#VALUE!</v>
      </c>
      <c r="G62" s="30" t="str">
        <f t="shared" si="5"/>
        <v/>
      </c>
      <c r="H62" s="30" t="str">
        <f t="shared" si="6"/>
        <v/>
      </c>
      <c r="I62" s="30" t="e">
        <f t="shared" si="3"/>
        <v>#VALUE!</v>
      </c>
      <c r="J62" s="30">
        <f>SUM($H$14:$H62)</f>
        <v>0</v>
      </c>
      <c r="K62" s="25"/>
      <c r="L62" s="25"/>
    </row>
    <row r="63" spans="1:12">
      <c r="A63" s="28" t="str">
        <f>IF(Values_Entered,A62+1,"")</f>
        <v/>
      </c>
      <c r="B63" s="29" t="str">
        <f t="shared" si="0"/>
        <v/>
      </c>
      <c r="C63" s="30" t="str">
        <f t="shared" si="4"/>
        <v/>
      </c>
      <c r="D63" s="30" t="str">
        <f t="shared" si="7"/>
        <v/>
      </c>
      <c r="E63" s="31" t="e">
        <f t="shared" si="1"/>
        <v>#VALUE!</v>
      </c>
      <c r="F63" s="30" t="e">
        <f t="shared" si="2"/>
        <v>#VALUE!</v>
      </c>
      <c r="G63" s="30" t="str">
        <f t="shared" si="5"/>
        <v/>
      </c>
      <c r="H63" s="30" t="str">
        <f t="shared" si="6"/>
        <v/>
      </c>
      <c r="I63" s="30" t="e">
        <f t="shared" si="3"/>
        <v>#VALUE!</v>
      </c>
      <c r="J63" s="30">
        <f>SUM($H$14:$H63)</f>
        <v>0</v>
      </c>
      <c r="K63" s="25"/>
      <c r="L63" s="25"/>
    </row>
    <row r="64" spans="1:12">
      <c r="A64" s="28" t="str">
        <f>IF(Values_Entered,A63+1,"")</f>
        <v/>
      </c>
      <c r="B64" s="29" t="str">
        <f t="shared" si="0"/>
        <v/>
      </c>
      <c r="C64" s="30" t="str">
        <f t="shared" si="4"/>
        <v/>
      </c>
      <c r="D64" s="30" t="str">
        <f t="shared" si="7"/>
        <v/>
      </c>
      <c r="E64" s="31" t="e">
        <f t="shared" si="1"/>
        <v>#VALUE!</v>
      </c>
      <c r="F64" s="30" t="e">
        <f t="shared" si="2"/>
        <v>#VALUE!</v>
      </c>
      <c r="G64" s="30" t="str">
        <f t="shared" si="5"/>
        <v/>
      </c>
      <c r="H64" s="30" t="str">
        <f t="shared" si="6"/>
        <v/>
      </c>
      <c r="I64" s="30" t="e">
        <f t="shared" si="3"/>
        <v>#VALUE!</v>
      </c>
      <c r="J64" s="30">
        <f>SUM($H$14:$H64)</f>
        <v>0</v>
      </c>
      <c r="K64" s="25"/>
      <c r="L64" s="25"/>
    </row>
    <row r="65" spans="1:12">
      <c r="A65" s="28" t="str">
        <f>IF(Values_Entered,A64+1,"")</f>
        <v/>
      </c>
      <c r="B65" s="29" t="str">
        <f t="shared" si="0"/>
        <v/>
      </c>
      <c r="C65" s="30" t="str">
        <f t="shared" si="4"/>
        <v/>
      </c>
      <c r="D65" s="30" t="str">
        <f t="shared" si="7"/>
        <v/>
      </c>
      <c r="E65" s="31" t="e">
        <f t="shared" si="1"/>
        <v>#VALUE!</v>
      </c>
      <c r="F65" s="30" t="e">
        <f t="shared" si="2"/>
        <v>#VALUE!</v>
      </c>
      <c r="G65" s="30" t="str">
        <f t="shared" si="5"/>
        <v/>
      </c>
      <c r="H65" s="30" t="str">
        <f t="shared" si="6"/>
        <v/>
      </c>
      <c r="I65" s="30" t="e">
        <f t="shared" si="3"/>
        <v>#VALUE!</v>
      </c>
      <c r="J65" s="30">
        <f>SUM($H$14:$H65)</f>
        <v>0</v>
      </c>
      <c r="K65" s="25"/>
      <c r="L65" s="25"/>
    </row>
    <row r="66" spans="1:12">
      <c r="A66" s="28" t="str">
        <f>IF(Values_Entered,A65+1,"")</f>
        <v/>
      </c>
      <c r="B66" s="29" t="str">
        <f t="shared" si="0"/>
        <v/>
      </c>
      <c r="C66" s="30" t="str">
        <f t="shared" si="4"/>
        <v/>
      </c>
      <c r="D66" s="30" t="str">
        <f t="shared" si="7"/>
        <v/>
      </c>
      <c r="E66" s="31" t="e">
        <f t="shared" si="1"/>
        <v>#VALUE!</v>
      </c>
      <c r="F66" s="30" t="e">
        <f t="shared" si="2"/>
        <v>#VALUE!</v>
      </c>
      <c r="G66" s="30" t="str">
        <f t="shared" si="5"/>
        <v/>
      </c>
      <c r="H66" s="30" t="str">
        <f t="shared" si="6"/>
        <v/>
      </c>
      <c r="I66" s="30" t="e">
        <f t="shared" si="3"/>
        <v>#VALUE!</v>
      </c>
      <c r="J66" s="30">
        <f>SUM($H$14:$H66)</f>
        <v>0</v>
      </c>
      <c r="K66" s="25"/>
      <c r="L66" s="25"/>
    </row>
    <row r="67" spans="1:12">
      <c r="A67" s="28" t="str">
        <f>IF(Values_Entered,A66+1,"")</f>
        <v/>
      </c>
      <c r="B67" s="29" t="str">
        <f t="shared" si="0"/>
        <v/>
      </c>
      <c r="C67" s="30" t="str">
        <f t="shared" si="4"/>
        <v/>
      </c>
      <c r="D67" s="30" t="str">
        <f t="shared" si="7"/>
        <v/>
      </c>
      <c r="E67" s="31" t="e">
        <f t="shared" si="1"/>
        <v>#VALUE!</v>
      </c>
      <c r="F67" s="30" t="e">
        <f t="shared" si="2"/>
        <v>#VALUE!</v>
      </c>
      <c r="G67" s="30" t="str">
        <f t="shared" si="5"/>
        <v/>
      </c>
      <c r="H67" s="30" t="str">
        <f t="shared" si="6"/>
        <v/>
      </c>
      <c r="I67" s="30" t="e">
        <f t="shared" si="3"/>
        <v>#VALUE!</v>
      </c>
      <c r="J67" s="30">
        <f>SUM($H$14:$H67)</f>
        <v>0</v>
      </c>
      <c r="K67" s="25"/>
      <c r="L67" s="25"/>
    </row>
    <row r="68" spans="1:12">
      <c r="A68" s="28" t="str">
        <f>IF(Values_Entered,A67+1,"")</f>
        <v/>
      </c>
      <c r="B68" s="29" t="str">
        <f t="shared" si="0"/>
        <v/>
      </c>
      <c r="C68" s="30" t="str">
        <f t="shared" si="4"/>
        <v/>
      </c>
      <c r="D68" s="30" t="str">
        <f t="shared" si="7"/>
        <v/>
      </c>
      <c r="E68" s="31" t="e">
        <f t="shared" si="1"/>
        <v>#VALUE!</v>
      </c>
      <c r="F68" s="30" t="e">
        <f t="shared" si="2"/>
        <v>#VALUE!</v>
      </c>
      <c r="G68" s="30" t="str">
        <f t="shared" si="5"/>
        <v/>
      </c>
      <c r="H68" s="30" t="str">
        <f t="shared" si="6"/>
        <v/>
      </c>
      <c r="I68" s="30" t="e">
        <f t="shared" si="3"/>
        <v>#VALUE!</v>
      </c>
      <c r="J68" s="30">
        <f>SUM($H$14:$H68)</f>
        <v>0</v>
      </c>
      <c r="K68" s="25"/>
      <c r="L68" s="25"/>
    </row>
    <row r="69" spans="1:12">
      <c r="A69" s="28" t="str">
        <f>IF(Values_Entered,A68+1,"")</f>
        <v/>
      </c>
      <c r="B69" s="29" t="str">
        <f t="shared" si="0"/>
        <v/>
      </c>
      <c r="C69" s="30" t="str">
        <f t="shared" si="4"/>
        <v/>
      </c>
      <c r="D69" s="30" t="str">
        <f t="shared" si="7"/>
        <v/>
      </c>
      <c r="E69" s="31" t="e">
        <f t="shared" si="1"/>
        <v>#VALUE!</v>
      </c>
      <c r="F69" s="30" t="e">
        <f t="shared" si="2"/>
        <v>#VALUE!</v>
      </c>
      <c r="G69" s="30" t="str">
        <f t="shared" si="5"/>
        <v/>
      </c>
      <c r="H69" s="30" t="str">
        <f t="shared" si="6"/>
        <v/>
      </c>
      <c r="I69" s="30" t="e">
        <f t="shared" si="3"/>
        <v>#VALUE!</v>
      </c>
      <c r="J69" s="30">
        <f>SUM($H$14:$H69)</f>
        <v>0</v>
      </c>
      <c r="K69" s="25"/>
      <c r="L69" s="25"/>
    </row>
    <row r="70" spans="1:12">
      <c r="A70" s="28" t="str">
        <f>IF(Values_Entered,A69+1,"")</f>
        <v/>
      </c>
      <c r="B70" s="29" t="str">
        <f t="shared" si="0"/>
        <v/>
      </c>
      <c r="C70" s="30" t="str">
        <f t="shared" si="4"/>
        <v/>
      </c>
      <c r="D70" s="30" t="str">
        <f t="shared" si="7"/>
        <v/>
      </c>
      <c r="E70" s="31" t="e">
        <f t="shared" si="1"/>
        <v>#VALUE!</v>
      </c>
      <c r="F70" s="30" t="e">
        <f t="shared" si="2"/>
        <v>#VALUE!</v>
      </c>
      <c r="G70" s="30" t="str">
        <f t="shared" si="5"/>
        <v/>
      </c>
      <c r="H70" s="30" t="str">
        <f t="shared" si="6"/>
        <v/>
      </c>
      <c r="I70" s="30" t="e">
        <f t="shared" si="3"/>
        <v>#VALUE!</v>
      </c>
      <c r="J70" s="30">
        <f>SUM($H$14:$H70)</f>
        <v>0</v>
      </c>
      <c r="K70" s="25"/>
      <c r="L70" s="25"/>
    </row>
    <row r="71" spans="1:12">
      <c r="A71" s="28" t="str">
        <f>IF(Values_Entered,A70+1,"")</f>
        <v/>
      </c>
      <c r="B71" s="29" t="str">
        <f t="shared" si="0"/>
        <v/>
      </c>
      <c r="C71" s="30" t="str">
        <f t="shared" si="4"/>
        <v/>
      </c>
      <c r="D71" s="30" t="str">
        <f t="shared" si="7"/>
        <v/>
      </c>
      <c r="E71" s="31" t="e">
        <f t="shared" si="1"/>
        <v>#VALUE!</v>
      </c>
      <c r="F71" s="30" t="e">
        <f t="shared" si="2"/>
        <v>#VALUE!</v>
      </c>
      <c r="G71" s="30" t="str">
        <f t="shared" si="5"/>
        <v/>
      </c>
      <c r="H71" s="30" t="str">
        <f t="shared" si="6"/>
        <v/>
      </c>
      <c r="I71" s="30" t="e">
        <f t="shared" si="3"/>
        <v>#VALUE!</v>
      </c>
      <c r="J71" s="30">
        <f>SUM($H$14:$H71)</f>
        <v>0</v>
      </c>
      <c r="K71" s="25"/>
      <c r="L71" s="25"/>
    </row>
    <row r="72" spans="1:12">
      <c r="A72" s="28" t="str">
        <f>IF(Values_Entered,A71+1,"")</f>
        <v/>
      </c>
      <c r="B72" s="29" t="str">
        <f t="shared" si="0"/>
        <v/>
      </c>
      <c r="C72" s="30" t="str">
        <f t="shared" si="4"/>
        <v/>
      </c>
      <c r="D72" s="30" t="str">
        <f t="shared" si="7"/>
        <v/>
      </c>
      <c r="E72" s="31" t="e">
        <f t="shared" si="1"/>
        <v>#VALUE!</v>
      </c>
      <c r="F72" s="30" t="e">
        <f t="shared" si="2"/>
        <v>#VALUE!</v>
      </c>
      <c r="G72" s="30" t="str">
        <f t="shared" si="5"/>
        <v/>
      </c>
      <c r="H72" s="30" t="str">
        <f t="shared" si="6"/>
        <v/>
      </c>
      <c r="I72" s="30" t="e">
        <f t="shared" si="3"/>
        <v>#VALUE!</v>
      </c>
      <c r="J72" s="30">
        <f>SUM($H$14:$H72)</f>
        <v>0</v>
      </c>
      <c r="K72" s="25"/>
      <c r="L72" s="25"/>
    </row>
    <row r="73" spans="1:12">
      <c r="A73" s="28" t="str">
        <f>IF(Values_Entered,A72+1,"")</f>
        <v/>
      </c>
      <c r="B73" s="29" t="str">
        <f t="shared" si="0"/>
        <v/>
      </c>
      <c r="C73" s="30" t="str">
        <f t="shared" si="4"/>
        <v/>
      </c>
      <c r="D73" s="30" t="str">
        <f t="shared" si="7"/>
        <v/>
      </c>
      <c r="E73" s="31" t="e">
        <f t="shared" si="1"/>
        <v>#VALUE!</v>
      </c>
      <c r="F73" s="30" t="e">
        <f t="shared" si="2"/>
        <v>#VALUE!</v>
      </c>
      <c r="G73" s="30" t="str">
        <f t="shared" si="5"/>
        <v/>
      </c>
      <c r="H73" s="30" t="str">
        <f t="shared" si="6"/>
        <v/>
      </c>
      <c r="I73" s="30" t="e">
        <f t="shared" si="3"/>
        <v>#VALUE!</v>
      </c>
      <c r="J73" s="30">
        <f>SUM($H$14:$H73)</f>
        <v>0</v>
      </c>
      <c r="K73" s="25"/>
      <c r="L73" s="25"/>
    </row>
    <row r="74" spans="1:12">
      <c r="A74" s="28" t="str">
        <f>IF(Values_Entered,A73+1,"")</f>
        <v/>
      </c>
      <c r="B74" s="29" t="str">
        <f t="shared" si="0"/>
        <v/>
      </c>
      <c r="C74" s="30" t="str">
        <f t="shared" si="4"/>
        <v/>
      </c>
      <c r="D74" s="30" t="str">
        <f t="shared" si="7"/>
        <v/>
      </c>
      <c r="E74" s="31" t="e">
        <f t="shared" si="1"/>
        <v>#VALUE!</v>
      </c>
      <c r="F74" s="30" t="e">
        <f t="shared" si="2"/>
        <v>#VALUE!</v>
      </c>
      <c r="G74" s="30" t="str">
        <f t="shared" si="5"/>
        <v/>
      </c>
      <c r="H74" s="30" t="str">
        <f t="shared" si="6"/>
        <v/>
      </c>
      <c r="I74" s="30" t="e">
        <f t="shared" si="3"/>
        <v>#VALUE!</v>
      </c>
      <c r="J74" s="30">
        <f>SUM($H$14:$H74)</f>
        <v>0</v>
      </c>
      <c r="K74" s="25"/>
      <c r="L74" s="25"/>
    </row>
    <row r="75" spans="1:12">
      <c r="A75" s="28" t="str">
        <f>IF(Values_Entered,A74+1,"")</f>
        <v/>
      </c>
      <c r="B75" s="29" t="str">
        <f t="shared" si="0"/>
        <v/>
      </c>
      <c r="C75" s="30" t="str">
        <f t="shared" si="4"/>
        <v/>
      </c>
      <c r="D75" s="30" t="str">
        <f t="shared" si="7"/>
        <v/>
      </c>
      <c r="E75" s="31" t="e">
        <f t="shared" si="1"/>
        <v>#VALUE!</v>
      </c>
      <c r="F75" s="30" t="e">
        <f t="shared" si="2"/>
        <v>#VALUE!</v>
      </c>
      <c r="G75" s="30" t="str">
        <f t="shared" si="5"/>
        <v/>
      </c>
      <c r="H75" s="30" t="str">
        <f t="shared" si="6"/>
        <v/>
      </c>
      <c r="I75" s="30" t="e">
        <f t="shared" si="3"/>
        <v>#VALUE!</v>
      </c>
      <c r="J75" s="30">
        <f>SUM($H$14:$H75)</f>
        <v>0</v>
      </c>
      <c r="K75" s="25"/>
      <c r="L75" s="25"/>
    </row>
    <row r="76" spans="1:12">
      <c r="A76" s="28" t="str">
        <f>IF(Values_Entered,A75+1,"")</f>
        <v/>
      </c>
      <c r="B76" s="29" t="str">
        <f t="shared" si="0"/>
        <v/>
      </c>
      <c r="C76" s="30" t="str">
        <f t="shared" si="4"/>
        <v/>
      </c>
      <c r="D76" s="30" t="str">
        <f t="shared" si="7"/>
        <v/>
      </c>
      <c r="E76" s="31" t="e">
        <f t="shared" si="1"/>
        <v>#VALUE!</v>
      </c>
      <c r="F76" s="30" t="e">
        <f t="shared" si="2"/>
        <v>#VALUE!</v>
      </c>
      <c r="G76" s="30" t="str">
        <f t="shared" si="5"/>
        <v/>
      </c>
      <c r="H76" s="30" t="str">
        <f t="shared" si="6"/>
        <v/>
      </c>
      <c r="I76" s="30" t="e">
        <f t="shared" si="3"/>
        <v>#VALUE!</v>
      </c>
      <c r="J76" s="30">
        <f>SUM($H$14:$H76)</f>
        <v>0</v>
      </c>
      <c r="K76" s="25"/>
      <c r="L76" s="25"/>
    </row>
    <row r="77" spans="1:12">
      <c r="A77" s="28" t="str">
        <f>IF(Values_Entered,A76+1,"")</f>
        <v/>
      </c>
      <c r="B77" s="29" t="str">
        <f t="shared" si="0"/>
        <v/>
      </c>
      <c r="C77" s="30" t="str">
        <f t="shared" si="4"/>
        <v/>
      </c>
      <c r="D77" s="30" t="str">
        <f t="shared" si="7"/>
        <v/>
      </c>
      <c r="E77" s="31" t="e">
        <f t="shared" si="1"/>
        <v>#VALUE!</v>
      </c>
      <c r="F77" s="30" t="e">
        <f t="shared" si="2"/>
        <v>#VALUE!</v>
      </c>
      <c r="G77" s="30" t="str">
        <f t="shared" si="5"/>
        <v/>
      </c>
      <c r="H77" s="30" t="str">
        <f t="shared" si="6"/>
        <v/>
      </c>
      <c r="I77" s="30" t="e">
        <f t="shared" si="3"/>
        <v>#VALUE!</v>
      </c>
      <c r="J77" s="30">
        <f>SUM($H$14:$H77)</f>
        <v>0</v>
      </c>
      <c r="K77" s="25"/>
      <c r="L77" s="25"/>
    </row>
    <row r="78" spans="1:12">
      <c r="A78" s="28" t="str">
        <f>IF(Values_Entered,A77+1,"")</f>
        <v/>
      </c>
      <c r="B78" s="29" t="str">
        <f t="shared" ref="B78:B141" si="8">IF(Pay_Num&lt;&gt;"",DATE(YEAR(Loan_Start),MONTH(Loan_Start)+(Pay_Num)*12/Num_Pmt_Per_Year,DAY(Loan_Start)),"")</f>
        <v/>
      </c>
      <c r="C78" s="30" t="str">
        <f t="shared" si="4"/>
        <v/>
      </c>
      <c r="D78" s="30" t="str">
        <f t="shared" si="7"/>
        <v/>
      </c>
      <c r="E78" s="31" t="e">
        <f t="shared" ref="E78:E141" si="9">IF(AND(Pay_Num&lt;&gt;"",Sched_Pay+Scheduled_Extra_Payments&lt;Beg_Bal),Scheduled_Extra_Payments,IF(AND(Pay_Num&lt;&gt;"",Beg_Bal-Sched_Pay&gt;0),Beg_Bal-Sched_Pay,IF(Pay_Num&lt;&gt;"",0,"")))</f>
        <v>#VALUE!</v>
      </c>
      <c r="F78" s="30" t="e">
        <f t="shared" ref="F78:F141" si="10">IF(AND(Pay_Num&lt;&gt;"",Sched_Pay+Extra_Pay&lt;Beg_Bal),Sched_Pay+Extra_Pay,IF(Pay_Num&lt;&gt;"",Beg_Bal,""))</f>
        <v>#VALUE!</v>
      </c>
      <c r="G78" s="30" t="str">
        <f t="shared" si="5"/>
        <v/>
      </c>
      <c r="H78" s="30" t="str">
        <f t="shared" si="6"/>
        <v/>
      </c>
      <c r="I78" s="30" t="e">
        <f t="shared" ref="I78:I141" si="11">IF(AND(Pay_Num&lt;&gt;"",Sched_Pay+Extra_Pay&lt;Beg_Bal),Beg_Bal-Princ,IF(Pay_Num&lt;&gt;"",0,""))</f>
        <v>#VALUE!</v>
      </c>
      <c r="J78" s="30">
        <f>SUM($H$14:$H78)</f>
        <v>0</v>
      </c>
      <c r="K78" s="25"/>
      <c r="L78" s="25"/>
    </row>
    <row r="79" spans="1:12">
      <c r="A79" s="28" t="str">
        <f>IF(Values_Entered,A78+1,"")</f>
        <v/>
      </c>
      <c r="B79" s="29" t="str">
        <f t="shared" si="8"/>
        <v/>
      </c>
      <c r="C79" s="30" t="str">
        <f t="shared" ref="C79:C142" si="12">IF(Pay_Num&lt;&gt;"",I78,"")</f>
        <v/>
      </c>
      <c r="D79" s="30" t="str">
        <f t="shared" si="7"/>
        <v/>
      </c>
      <c r="E79" s="31" t="e">
        <f t="shared" si="9"/>
        <v>#VALUE!</v>
      </c>
      <c r="F79" s="30" t="e">
        <f t="shared" si="10"/>
        <v>#VALUE!</v>
      </c>
      <c r="G79" s="30" t="str">
        <f t="shared" ref="G79:G142" si="13">IF(Pay_Num&lt;&gt;"",Total_Pay-Int,"")</f>
        <v/>
      </c>
      <c r="H79" s="30" t="str">
        <f t="shared" ref="H79:H142" si="14">IF(Pay_Num&lt;&gt;"",Beg_Bal*Interest_Rate/Num_Pmt_Per_Year,"")</f>
        <v/>
      </c>
      <c r="I79" s="30" t="e">
        <f t="shared" si="11"/>
        <v>#VALUE!</v>
      </c>
      <c r="J79" s="30">
        <f>SUM($H$14:$H79)</f>
        <v>0</v>
      </c>
      <c r="K79" s="25"/>
      <c r="L79" s="25"/>
    </row>
    <row r="80" spans="1:12">
      <c r="A80" s="28" t="str">
        <f>IF(Values_Entered,A79+1,"")</f>
        <v/>
      </c>
      <c r="B80" s="29" t="str">
        <f t="shared" si="8"/>
        <v/>
      </c>
      <c r="C80" s="30" t="str">
        <f t="shared" si="12"/>
        <v/>
      </c>
      <c r="D80" s="30" t="str">
        <f t="shared" ref="D80:D143" si="15">IF(Pay_Num&lt;&gt;"",Scheduled_Monthly_Payment,"")</f>
        <v/>
      </c>
      <c r="E80" s="31" t="e">
        <f t="shared" si="9"/>
        <v>#VALUE!</v>
      </c>
      <c r="F80" s="30" t="e">
        <f t="shared" si="10"/>
        <v>#VALUE!</v>
      </c>
      <c r="G80" s="30" t="str">
        <f t="shared" si="13"/>
        <v/>
      </c>
      <c r="H80" s="30" t="str">
        <f t="shared" si="14"/>
        <v/>
      </c>
      <c r="I80" s="30" t="e">
        <f t="shared" si="11"/>
        <v>#VALUE!</v>
      </c>
      <c r="J80" s="30">
        <f>SUM($H$14:$H80)</f>
        <v>0</v>
      </c>
      <c r="K80" s="25"/>
      <c r="L80" s="25"/>
    </row>
    <row r="81" spans="1:12">
      <c r="A81" s="28" t="str">
        <f>IF(Values_Entered,A80+1,"")</f>
        <v/>
      </c>
      <c r="B81" s="29" t="str">
        <f t="shared" si="8"/>
        <v/>
      </c>
      <c r="C81" s="30" t="str">
        <f t="shared" si="12"/>
        <v/>
      </c>
      <c r="D81" s="30" t="str">
        <f t="shared" si="15"/>
        <v/>
      </c>
      <c r="E81" s="31" t="e">
        <f t="shared" si="9"/>
        <v>#VALUE!</v>
      </c>
      <c r="F81" s="30" t="e">
        <f t="shared" si="10"/>
        <v>#VALUE!</v>
      </c>
      <c r="G81" s="30" t="str">
        <f t="shared" si="13"/>
        <v/>
      </c>
      <c r="H81" s="30" t="str">
        <f t="shared" si="14"/>
        <v/>
      </c>
      <c r="I81" s="30" t="e">
        <f t="shared" si="11"/>
        <v>#VALUE!</v>
      </c>
      <c r="J81" s="30">
        <f>SUM($H$14:$H81)</f>
        <v>0</v>
      </c>
      <c r="K81" s="25"/>
      <c r="L81" s="25"/>
    </row>
    <row r="82" spans="1:12">
      <c r="A82" s="28" t="str">
        <f>IF(Values_Entered,A81+1,"")</f>
        <v/>
      </c>
      <c r="B82" s="29" t="str">
        <f t="shared" si="8"/>
        <v/>
      </c>
      <c r="C82" s="30" t="str">
        <f t="shared" si="12"/>
        <v/>
      </c>
      <c r="D82" s="30" t="str">
        <f t="shared" si="15"/>
        <v/>
      </c>
      <c r="E82" s="31" t="e">
        <f t="shared" si="9"/>
        <v>#VALUE!</v>
      </c>
      <c r="F82" s="30" t="e">
        <f t="shared" si="10"/>
        <v>#VALUE!</v>
      </c>
      <c r="G82" s="30" t="str">
        <f t="shared" si="13"/>
        <v/>
      </c>
      <c r="H82" s="30" t="str">
        <f t="shared" si="14"/>
        <v/>
      </c>
      <c r="I82" s="30" t="e">
        <f t="shared" si="11"/>
        <v>#VALUE!</v>
      </c>
      <c r="J82" s="30">
        <f>SUM($H$14:$H82)</f>
        <v>0</v>
      </c>
      <c r="K82" s="25"/>
      <c r="L82" s="25"/>
    </row>
    <row r="83" spans="1:12">
      <c r="A83" s="28" t="str">
        <f>IF(Values_Entered,A82+1,"")</f>
        <v/>
      </c>
      <c r="B83" s="29" t="str">
        <f t="shared" si="8"/>
        <v/>
      </c>
      <c r="C83" s="30" t="str">
        <f t="shared" si="12"/>
        <v/>
      </c>
      <c r="D83" s="30" t="str">
        <f t="shared" si="15"/>
        <v/>
      </c>
      <c r="E83" s="31" t="e">
        <f t="shared" si="9"/>
        <v>#VALUE!</v>
      </c>
      <c r="F83" s="30" t="e">
        <f t="shared" si="10"/>
        <v>#VALUE!</v>
      </c>
      <c r="G83" s="30" t="str">
        <f t="shared" si="13"/>
        <v/>
      </c>
      <c r="H83" s="30" t="str">
        <f t="shared" si="14"/>
        <v/>
      </c>
      <c r="I83" s="30" t="e">
        <f t="shared" si="11"/>
        <v>#VALUE!</v>
      </c>
      <c r="J83" s="30">
        <f>SUM($H$14:$H83)</f>
        <v>0</v>
      </c>
      <c r="K83" s="25"/>
      <c r="L83" s="25"/>
    </row>
    <row r="84" spans="1:12">
      <c r="A84" s="28" t="str">
        <f>IF(Values_Entered,A83+1,"")</f>
        <v/>
      </c>
      <c r="B84" s="29" t="str">
        <f t="shared" si="8"/>
        <v/>
      </c>
      <c r="C84" s="30" t="str">
        <f t="shared" si="12"/>
        <v/>
      </c>
      <c r="D84" s="30" t="str">
        <f t="shared" si="15"/>
        <v/>
      </c>
      <c r="E84" s="31" t="e">
        <f t="shared" si="9"/>
        <v>#VALUE!</v>
      </c>
      <c r="F84" s="30" t="e">
        <f t="shared" si="10"/>
        <v>#VALUE!</v>
      </c>
      <c r="G84" s="30" t="str">
        <f t="shared" si="13"/>
        <v/>
      </c>
      <c r="H84" s="30" t="str">
        <f t="shared" si="14"/>
        <v/>
      </c>
      <c r="I84" s="30" t="e">
        <f t="shared" si="11"/>
        <v>#VALUE!</v>
      </c>
      <c r="J84" s="30">
        <f>SUM($H$14:$H84)</f>
        <v>0</v>
      </c>
      <c r="K84" s="25"/>
      <c r="L84" s="25"/>
    </row>
    <row r="85" spans="1:12">
      <c r="A85" s="28" t="str">
        <f>IF(Values_Entered,A84+1,"")</f>
        <v/>
      </c>
      <c r="B85" s="29" t="str">
        <f t="shared" si="8"/>
        <v/>
      </c>
      <c r="C85" s="30" t="str">
        <f t="shared" si="12"/>
        <v/>
      </c>
      <c r="D85" s="30" t="str">
        <f t="shared" si="15"/>
        <v/>
      </c>
      <c r="E85" s="31" t="e">
        <f t="shared" si="9"/>
        <v>#VALUE!</v>
      </c>
      <c r="F85" s="30" t="e">
        <f t="shared" si="10"/>
        <v>#VALUE!</v>
      </c>
      <c r="G85" s="30" t="str">
        <f t="shared" si="13"/>
        <v/>
      </c>
      <c r="H85" s="30" t="str">
        <f t="shared" si="14"/>
        <v/>
      </c>
      <c r="I85" s="30" t="e">
        <f t="shared" si="11"/>
        <v>#VALUE!</v>
      </c>
      <c r="J85" s="30">
        <f>SUM($H$14:$H85)</f>
        <v>0</v>
      </c>
      <c r="K85" s="25"/>
      <c r="L85" s="25"/>
    </row>
    <row r="86" spans="1:12">
      <c r="A86" s="28" t="str">
        <f>IF(Values_Entered,A85+1,"")</f>
        <v/>
      </c>
      <c r="B86" s="29" t="str">
        <f t="shared" si="8"/>
        <v/>
      </c>
      <c r="C86" s="30" t="str">
        <f t="shared" si="12"/>
        <v/>
      </c>
      <c r="D86" s="30" t="str">
        <f t="shared" si="15"/>
        <v/>
      </c>
      <c r="E86" s="31" t="e">
        <f t="shared" si="9"/>
        <v>#VALUE!</v>
      </c>
      <c r="F86" s="30" t="e">
        <f t="shared" si="10"/>
        <v>#VALUE!</v>
      </c>
      <c r="G86" s="30" t="str">
        <f t="shared" si="13"/>
        <v/>
      </c>
      <c r="H86" s="30" t="str">
        <f t="shared" si="14"/>
        <v/>
      </c>
      <c r="I86" s="30" t="e">
        <f t="shared" si="11"/>
        <v>#VALUE!</v>
      </c>
      <c r="J86" s="30">
        <f>SUM($H$14:$H86)</f>
        <v>0</v>
      </c>
      <c r="K86" s="25"/>
      <c r="L86" s="25"/>
    </row>
    <row r="87" spans="1:12">
      <c r="A87" s="28" t="str">
        <f>IF(Values_Entered,A86+1,"")</f>
        <v/>
      </c>
      <c r="B87" s="29" t="str">
        <f t="shared" si="8"/>
        <v/>
      </c>
      <c r="C87" s="30" t="str">
        <f t="shared" si="12"/>
        <v/>
      </c>
      <c r="D87" s="30" t="str">
        <f t="shared" si="15"/>
        <v/>
      </c>
      <c r="E87" s="31" t="e">
        <f t="shared" si="9"/>
        <v>#VALUE!</v>
      </c>
      <c r="F87" s="30" t="e">
        <f t="shared" si="10"/>
        <v>#VALUE!</v>
      </c>
      <c r="G87" s="30" t="str">
        <f t="shared" si="13"/>
        <v/>
      </c>
      <c r="H87" s="30" t="str">
        <f t="shared" si="14"/>
        <v/>
      </c>
      <c r="I87" s="30" t="e">
        <f t="shared" si="11"/>
        <v>#VALUE!</v>
      </c>
      <c r="J87" s="30">
        <f>SUM($H$14:$H87)</f>
        <v>0</v>
      </c>
      <c r="K87" s="25"/>
      <c r="L87" s="25"/>
    </row>
    <row r="88" spans="1:12">
      <c r="A88" s="28" t="str">
        <f>IF(Values_Entered,A87+1,"")</f>
        <v/>
      </c>
      <c r="B88" s="29" t="str">
        <f t="shared" si="8"/>
        <v/>
      </c>
      <c r="C88" s="30" t="str">
        <f t="shared" si="12"/>
        <v/>
      </c>
      <c r="D88" s="30" t="str">
        <f t="shared" si="15"/>
        <v/>
      </c>
      <c r="E88" s="31" t="e">
        <f t="shared" si="9"/>
        <v>#VALUE!</v>
      </c>
      <c r="F88" s="30" t="e">
        <f t="shared" si="10"/>
        <v>#VALUE!</v>
      </c>
      <c r="G88" s="30" t="str">
        <f t="shared" si="13"/>
        <v/>
      </c>
      <c r="H88" s="30" t="str">
        <f t="shared" si="14"/>
        <v/>
      </c>
      <c r="I88" s="30" t="e">
        <f t="shared" si="11"/>
        <v>#VALUE!</v>
      </c>
      <c r="J88" s="30">
        <f>SUM($H$14:$H88)</f>
        <v>0</v>
      </c>
      <c r="K88" s="25"/>
      <c r="L88" s="25"/>
    </row>
    <row r="89" spans="1:12">
      <c r="A89" s="28" t="str">
        <f>IF(Values_Entered,A88+1,"")</f>
        <v/>
      </c>
      <c r="B89" s="29" t="str">
        <f t="shared" si="8"/>
        <v/>
      </c>
      <c r="C89" s="30" t="str">
        <f t="shared" si="12"/>
        <v/>
      </c>
      <c r="D89" s="30" t="str">
        <f t="shared" si="15"/>
        <v/>
      </c>
      <c r="E89" s="31" t="e">
        <f t="shared" si="9"/>
        <v>#VALUE!</v>
      </c>
      <c r="F89" s="30" t="e">
        <f t="shared" si="10"/>
        <v>#VALUE!</v>
      </c>
      <c r="G89" s="30" t="str">
        <f t="shared" si="13"/>
        <v/>
      </c>
      <c r="H89" s="30" t="str">
        <f t="shared" si="14"/>
        <v/>
      </c>
      <c r="I89" s="30" t="e">
        <f t="shared" si="11"/>
        <v>#VALUE!</v>
      </c>
      <c r="J89" s="30">
        <f>SUM($H$14:$H89)</f>
        <v>0</v>
      </c>
      <c r="K89" s="25"/>
      <c r="L89" s="25"/>
    </row>
    <row r="90" spans="1:12">
      <c r="A90" s="28" t="str">
        <f>IF(Values_Entered,A89+1,"")</f>
        <v/>
      </c>
      <c r="B90" s="29" t="str">
        <f t="shared" si="8"/>
        <v/>
      </c>
      <c r="C90" s="30" t="str">
        <f t="shared" si="12"/>
        <v/>
      </c>
      <c r="D90" s="30" t="str">
        <f t="shared" si="15"/>
        <v/>
      </c>
      <c r="E90" s="31" t="e">
        <f t="shared" si="9"/>
        <v>#VALUE!</v>
      </c>
      <c r="F90" s="30" t="e">
        <f t="shared" si="10"/>
        <v>#VALUE!</v>
      </c>
      <c r="G90" s="30" t="str">
        <f t="shared" si="13"/>
        <v/>
      </c>
      <c r="H90" s="30" t="str">
        <f t="shared" si="14"/>
        <v/>
      </c>
      <c r="I90" s="30" t="e">
        <f t="shared" si="11"/>
        <v>#VALUE!</v>
      </c>
      <c r="J90" s="30">
        <f>SUM($H$14:$H90)</f>
        <v>0</v>
      </c>
      <c r="K90" s="25"/>
      <c r="L90" s="25"/>
    </row>
    <row r="91" spans="1:12">
      <c r="A91" s="28" t="str">
        <f>IF(Values_Entered,A90+1,"")</f>
        <v/>
      </c>
      <c r="B91" s="29" t="str">
        <f t="shared" si="8"/>
        <v/>
      </c>
      <c r="C91" s="30" t="str">
        <f t="shared" si="12"/>
        <v/>
      </c>
      <c r="D91" s="30" t="str">
        <f t="shared" si="15"/>
        <v/>
      </c>
      <c r="E91" s="31" t="e">
        <f t="shared" si="9"/>
        <v>#VALUE!</v>
      </c>
      <c r="F91" s="30" t="e">
        <f t="shared" si="10"/>
        <v>#VALUE!</v>
      </c>
      <c r="G91" s="30" t="str">
        <f t="shared" si="13"/>
        <v/>
      </c>
      <c r="H91" s="30" t="str">
        <f t="shared" si="14"/>
        <v/>
      </c>
      <c r="I91" s="30" t="e">
        <f t="shared" si="11"/>
        <v>#VALUE!</v>
      </c>
      <c r="J91" s="30">
        <f>SUM($H$14:$H91)</f>
        <v>0</v>
      </c>
      <c r="K91" s="25"/>
      <c r="L91" s="25"/>
    </row>
    <row r="92" spans="1:12">
      <c r="A92" s="28" t="str">
        <f>IF(Values_Entered,A91+1,"")</f>
        <v/>
      </c>
      <c r="B92" s="29" t="str">
        <f t="shared" si="8"/>
        <v/>
      </c>
      <c r="C92" s="30" t="str">
        <f t="shared" si="12"/>
        <v/>
      </c>
      <c r="D92" s="30" t="str">
        <f t="shared" si="15"/>
        <v/>
      </c>
      <c r="E92" s="31" t="e">
        <f t="shared" si="9"/>
        <v>#VALUE!</v>
      </c>
      <c r="F92" s="30" t="e">
        <f t="shared" si="10"/>
        <v>#VALUE!</v>
      </c>
      <c r="G92" s="30" t="str">
        <f t="shared" si="13"/>
        <v/>
      </c>
      <c r="H92" s="30" t="str">
        <f t="shared" si="14"/>
        <v/>
      </c>
      <c r="I92" s="30" t="e">
        <f t="shared" si="11"/>
        <v>#VALUE!</v>
      </c>
      <c r="J92" s="30">
        <f>SUM($H$14:$H92)</f>
        <v>0</v>
      </c>
      <c r="K92" s="25"/>
      <c r="L92" s="25"/>
    </row>
    <row r="93" spans="1:12">
      <c r="A93" s="28" t="str">
        <f>IF(Values_Entered,A92+1,"")</f>
        <v/>
      </c>
      <c r="B93" s="29" t="str">
        <f t="shared" si="8"/>
        <v/>
      </c>
      <c r="C93" s="30" t="str">
        <f t="shared" si="12"/>
        <v/>
      </c>
      <c r="D93" s="30" t="str">
        <f t="shared" si="15"/>
        <v/>
      </c>
      <c r="E93" s="31" t="e">
        <f t="shared" si="9"/>
        <v>#VALUE!</v>
      </c>
      <c r="F93" s="30" t="e">
        <f t="shared" si="10"/>
        <v>#VALUE!</v>
      </c>
      <c r="G93" s="30" t="str">
        <f t="shared" si="13"/>
        <v/>
      </c>
      <c r="H93" s="30" t="str">
        <f t="shared" si="14"/>
        <v/>
      </c>
      <c r="I93" s="30" t="e">
        <f t="shared" si="11"/>
        <v>#VALUE!</v>
      </c>
      <c r="J93" s="30">
        <f>SUM($H$14:$H93)</f>
        <v>0</v>
      </c>
      <c r="K93" s="25"/>
      <c r="L93" s="25"/>
    </row>
    <row r="94" spans="1:12">
      <c r="A94" s="28" t="str">
        <f>IF(Values_Entered,A93+1,"")</f>
        <v/>
      </c>
      <c r="B94" s="29" t="str">
        <f t="shared" si="8"/>
        <v/>
      </c>
      <c r="C94" s="30" t="str">
        <f t="shared" si="12"/>
        <v/>
      </c>
      <c r="D94" s="30" t="str">
        <f t="shared" si="15"/>
        <v/>
      </c>
      <c r="E94" s="31" t="e">
        <f t="shared" si="9"/>
        <v>#VALUE!</v>
      </c>
      <c r="F94" s="30" t="e">
        <f t="shared" si="10"/>
        <v>#VALUE!</v>
      </c>
      <c r="G94" s="30" t="str">
        <f t="shared" si="13"/>
        <v/>
      </c>
      <c r="H94" s="30" t="str">
        <f t="shared" si="14"/>
        <v/>
      </c>
      <c r="I94" s="30" t="e">
        <f t="shared" si="11"/>
        <v>#VALUE!</v>
      </c>
      <c r="J94" s="30">
        <f>SUM($H$14:$H94)</f>
        <v>0</v>
      </c>
      <c r="K94" s="25"/>
      <c r="L94" s="25"/>
    </row>
    <row r="95" spans="1:12">
      <c r="A95" s="28" t="str">
        <f>IF(Values_Entered,A94+1,"")</f>
        <v/>
      </c>
      <c r="B95" s="29" t="str">
        <f t="shared" si="8"/>
        <v/>
      </c>
      <c r="C95" s="30" t="str">
        <f t="shared" si="12"/>
        <v/>
      </c>
      <c r="D95" s="30" t="str">
        <f t="shared" si="15"/>
        <v/>
      </c>
      <c r="E95" s="31" t="e">
        <f t="shared" si="9"/>
        <v>#VALUE!</v>
      </c>
      <c r="F95" s="30" t="e">
        <f t="shared" si="10"/>
        <v>#VALUE!</v>
      </c>
      <c r="G95" s="30" t="str">
        <f t="shared" si="13"/>
        <v/>
      </c>
      <c r="H95" s="30" t="str">
        <f t="shared" si="14"/>
        <v/>
      </c>
      <c r="I95" s="30" t="e">
        <f t="shared" si="11"/>
        <v>#VALUE!</v>
      </c>
      <c r="J95" s="30">
        <f>SUM($H$14:$H95)</f>
        <v>0</v>
      </c>
      <c r="K95" s="25"/>
      <c r="L95" s="25"/>
    </row>
    <row r="96" spans="1:12">
      <c r="A96" s="28" t="str">
        <f>IF(Values_Entered,A95+1,"")</f>
        <v/>
      </c>
      <c r="B96" s="29" t="str">
        <f t="shared" si="8"/>
        <v/>
      </c>
      <c r="C96" s="30" t="str">
        <f t="shared" si="12"/>
        <v/>
      </c>
      <c r="D96" s="30" t="str">
        <f t="shared" si="15"/>
        <v/>
      </c>
      <c r="E96" s="31" t="e">
        <f t="shared" si="9"/>
        <v>#VALUE!</v>
      </c>
      <c r="F96" s="30" t="e">
        <f t="shared" si="10"/>
        <v>#VALUE!</v>
      </c>
      <c r="G96" s="30" t="str">
        <f t="shared" si="13"/>
        <v/>
      </c>
      <c r="H96" s="30" t="str">
        <f t="shared" si="14"/>
        <v/>
      </c>
      <c r="I96" s="30" t="e">
        <f t="shared" si="11"/>
        <v>#VALUE!</v>
      </c>
      <c r="J96" s="30">
        <f>SUM($H$14:$H96)</f>
        <v>0</v>
      </c>
      <c r="K96" s="25"/>
      <c r="L96" s="25"/>
    </row>
    <row r="97" spans="1:12">
      <c r="A97" s="28" t="str">
        <f>IF(Values_Entered,A96+1,"")</f>
        <v/>
      </c>
      <c r="B97" s="29" t="str">
        <f t="shared" si="8"/>
        <v/>
      </c>
      <c r="C97" s="30" t="str">
        <f t="shared" si="12"/>
        <v/>
      </c>
      <c r="D97" s="30" t="str">
        <f t="shared" si="15"/>
        <v/>
      </c>
      <c r="E97" s="31" t="e">
        <f t="shared" si="9"/>
        <v>#VALUE!</v>
      </c>
      <c r="F97" s="30" t="e">
        <f t="shared" si="10"/>
        <v>#VALUE!</v>
      </c>
      <c r="G97" s="30" t="str">
        <f t="shared" si="13"/>
        <v/>
      </c>
      <c r="H97" s="30" t="str">
        <f t="shared" si="14"/>
        <v/>
      </c>
      <c r="I97" s="30" t="e">
        <f t="shared" si="11"/>
        <v>#VALUE!</v>
      </c>
      <c r="J97" s="30">
        <f>SUM($H$14:$H97)</f>
        <v>0</v>
      </c>
      <c r="K97" s="25"/>
      <c r="L97" s="25"/>
    </row>
    <row r="98" spans="1:12">
      <c r="A98" s="28" t="str">
        <f>IF(Values_Entered,A97+1,"")</f>
        <v/>
      </c>
      <c r="B98" s="29" t="str">
        <f t="shared" si="8"/>
        <v/>
      </c>
      <c r="C98" s="30" t="str">
        <f t="shared" si="12"/>
        <v/>
      </c>
      <c r="D98" s="30" t="str">
        <f t="shared" si="15"/>
        <v/>
      </c>
      <c r="E98" s="31" t="e">
        <f t="shared" si="9"/>
        <v>#VALUE!</v>
      </c>
      <c r="F98" s="30" t="e">
        <f t="shared" si="10"/>
        <v>#VALUE!</v>
      </c>
      <c r="G98" s="30" t="str">
        <f t="shared" si="13"/>
        <v/>
      </c>
      <c r="H98" s="30" t="str">
        <f t="shared" si="14"/>
        <v/>
      </c>
      <c r="I98" s="30" t="e">
        <f t="shared" si="11"/>
        <v>#VALUE!</v>
      </c>
      <c r="J98" s="30">
        <f>SUM($H$14:$H98)</f>
        <v>0</v>
      </c>
      <c r="K98" s="25"/>
      <c r="L98" s="25"/>
    </row>
    <row r="99" spans="1:12">
      <c r="A99" s="28" t="str">
        <f>IF(Values_Entered,A98+1,"")</f>
        <v/>
      </c>
      <c r="B99" s="29" t="str">
        <f t="shared" si="8"/>
        <v/>
      </c>
      <c r="C99" s="30" t="str">
        <f t="shared" si="12"/>
        <v/>
      </c>
      <c r="D99" s="30" t="str">
        <f t="shared" si="15"/>
        <v/>
      </c>
      <c r="E99" s="31" t="e">
        <f t="shared" si="9"/>
        <v>#VALUE!</v>
      </c>
      <c r="F99" s="30" t="e">
        <f t="shared" si="10"/>
        <v>#VALUE!</v>
      </c>
      <c r="G99" s="30" t="str">
        <f t="shared" si="13"/>
        <v/>
      </c>
      <c r="H99" s="30" t="str">
        <f t="shared" si="14"/>
        <v/>
      </c>
      <c r="I99" s="30" t="e">
        <f t="shared" si="11"/>
        <v>#VALUE!</v>
      </c>
      <c r="J99" s="30">
        <f>SUM($H$14:$H99)</f>
        <v>0</v>
      </c>
      <c r="K99" s="25"/>
      <c r="L99" s="25"/>
    </row>
    <row r="100" spans="1:12">
      <c r="A100" s="28" t="str">
        <f>IF(Values_Entered,A99+1,"")</f>
        <v/>
      </c>
      <c r="B100" s="29" t="str">
        <f t="shared" si="8"/>
        <v/>
      </c>
      <c r="C100" s="30" t="str">
        <f t="shared" si="12"/>
        <v/>
      </c>
      <c r="D100" s="30" t="str">
        <f t="shared" si="15"/>
        <v/>
      </c>
      <c r="E100" s="31" t="e">
        <f t="shared" si="9"/>
        <v>#VALUE!</v>
      </c>
      <c r="F100" s="30" t="e">
        <f t="shared" si="10"/>
        <v>#VALUE!</v>
      </c>
      <c r="G100" s="30" t="str">
        <f t="shared" si="13"/>
        <v/>
      </c>
      <c r="H100" s="30" t="str">
        <f t="shared" si="14"/>
        <v/>
      </c>
      <c r="I100" s="30" t="e">
        <f t="shared" si="11"/>
        <v>#VALUE!</v>
      </c>
      <c r="J100" s="30">
        <f>SUM($H$14:$H100)</f>
        <v>0</v>
      </c>
      <c r="K100" s="25"/>
      <c r="L100" s="25"/>
    </row>
    <row r="101" spans="1:12">
      <c r="A101" s="28" t="str">
        <f>IF(Values_Entered,A100+1,"")</f>
        <v/>
      </c>
      <c r="B101" s="29" t="str">
        <f t="shared" si="8"/>
        <v/>
      </c>
      <c r="C101" s="30" t="str">
        <f t="shared" si="12"/>
        <v/>
      </c>
      <c r="D101" s="30" t="str">
        <f t="shared" si="15"/>
        <v/>
      </c>
      <c r="E101" s="31" t="e">
        <f t="shared" si="9"/>
        <v>#VALUE!</v>
      </c>
      <c r="F101" s="30" t="e">
        <f t="shared" si="10"/>
        <v>#VALUE!</v>
      </c>
      <c r="G101" s="30" t="str">
        <f t="shared" si="13"/>
        <v/>
      </c>
      <c r="H101" s="30" t="str">
        <f t="shared" si="14"/>
        <v/>
      </c>
      <c r="I101" s="30" t="e">
        <f t="shared" si="11"/>
        <v>#VALUE!</v>
      </c>
      <c r="J101" s="30">
        <f>SUM($H$14:$H101)</f>
        <v>0</v>
      </c>
      <c r="K101" s="25"/>
      <c r="L101" s="25"/>
    </row>
    <row r="102" spans="1:12">
      <c r="A102" s="28" t="str">
        <f>IF(Values_Entered,A101+1,"")</f>
        <v/>
      </c>
      <c r="B102" s="29" t="str">
        <f t="shared" si="8"/>
        <v/>
      </c>
      <c r="C102" s="30" t="str">
        <f t="shared" si="12"/>
        <v/>
      </c>
      <c r="D102" s="30" t="str">
        <f t="shared" si="15"/>
        <v/>
      </c>
      <c r="E102" s="31" t="e">
        <f t="shared" si="9"/>
        <v>#VALUE!</v>
      </c>
      <c r="F102" s="30" t="e">
        <f t="shared" si="10"/>
        <v>#VALUE!</v>
      </c>
      <c r="G102" s="30" t="str">
        <f t="shared" si="13"/>
        <v/>
      </c>
      <c r="H102" s="30" t="str">
        <f t="shared" si="14"/>
        <v/>
      </c>
      <c r="I102" s="30" t="e">
        <f t="shared" si="11"/>
        <v>#VALUE!</v>
      </c>
      <c r="J102" s="30">
        <f>SUM($H$14:$H102)</f>
        <v>0</v>
      </c>
      <c r="K102" s="25"/>
      <c r="L102" s="25"/>
    </row>
    <row r="103" spans="1:12">
      <c r="A103" s="28" t="str">
        <f>IF(Values_Entered,A102+1,"")</f>
        <v/>
      </c>
      <c r="B103" s="29" t="str">
        <f t="shared" si="8"/>
        <v/>
      </c>
      <c r="C103" s="30" t="str">
        <f t="shared" si="12"/>
        <v/>
      </c>
      <c r="D103" s="30" t="str">
        <f t="shared" si="15"/>
        <v/>
      </c>
      <c r="E103" s="31" t="e">
        <f t="shared" si="9"/>
        <v>#VALUE!</v>
      </c>
      <c r="F103" s="30" t="e">
        <f t="shared" si="10"/>
        <v>#VALUE!</v>
      </c>
      <c r="G103" s="30" t="str">
        <f t="shared" si="13"/>
        <v/>
      </c>
      <c r="H103" s="30" t="str">
        <f t="shared" si="14"/>
        <v/>
      </c>
      <c r="I103" s="30" t="e">
        <f t="shared" si="11"/>
        <v>#VALUE!</v>
      </c>
      <c r="J103" s="30">
        <f>SUM($H$14:$H103)</f>
        <v>0</v>
      </c>
      <c r="K103" s="25"/>
      <c r="L103" s="25"/>
    </row>
    <row r="104" spans="1:12">
      <c r="A104" s="28" t="str">
        <f>IF(Values_Entered,A103+1,"")</f>
        <v/>
      </c>
      <c r="B104" s="29" t="str">
        <f t="shared" si="8"/>
        <v/>
      </c>
      <c r="C104" s="30" t="str">
        <f t="shared" si="12"/>
        <v/>
      </c>
      <c r="D104" s="30" t="str">
        <f t="shared" si="15"/>
        <v/>
      </c>
      <c r="E104" s="31" t="e">
        <f t="shared" si="9"/>
        <v>#VALUE!</v>
      </c>
      <c r="F104" s="30" t="e">
        <f t="shared" si="10"/>
        <v>#VALUE!</v>
      </c>
      <c r="G104" s="30" t="str">
        <f t="shared" si="13"/>
        <v/>
      </c>
      <c r="H104" s="30" t="str">
        <f t="shared" si="14"/>
        <v/>
      </c>
      <c r="I104" s="30" t="e">
        <f t="shared" si="11"/>
        <v>#VALUE!</v>
      </c>
      <c r="J104" s="30">
        <f>SUM($H$14:$H104)</f>
        <v>0</v>
      </c>
      <c r="K104" s="25"/>
      <c r="L104" s="25"/>
    </row>
    <row r="105" spans="1:12">
      <c r="A105" s="28" t="str">
        <f>IF(Values_Entered,A104+1,"")</f>
        <v/>
      </c>
      <c r="B105" s="29" t="str">
        <f t="shared" si="8"/>
        <v/>
      </c>
      <c r="C105" s="30" t="str">
        <f t="shared" si="12"/>
        <v/>
      </c>
      <c r="D105" s="30" t="str">
        <f t="shared" si="15"/>
        <v/>
      </c>
      <c r="E105" s="31" t="e">
        <f t="shared" si="9"/>
        <v>#VALUE!</v>
      </c>
      <c r="F105" s="30" t="e">
        <f t="shared" si="10"/>
        <v>#VALUE!</v>
      </c>
      <c r="G105" s="30" t="str">
        <f t="shared" si="13"/>
        <v/>
      </c>
      <c r="H105" s="30" t="str">
        <f t="shared" si="14"/>
        <v/>
      </c>
      <c r="I105" s="30" t="e">
        <f t="shared" si="11"/>
        <v>#VALUE!</v>
      </c>
      <c r="J105" s="30">
        <f>SUM($H$14:$H105)</f>
        <v>0</v>
      </c>
      <c r="K105" s="25"/>
      <c r="L105" s="25"/>
    </row>
    <row r="106" spans="1:12">
      <c r="A106" s="28" t="str">
        <f>IF(Values_Entered,A105+1,"")</f>
        <v/>
      </c>
      <c r="B106" s="29" t="str">
        <f t="shared" si="8"/>
        <v/>
      </c>
      <c r="C106" s="30" t="str">
        <f t="shared" si="12"/>
        <v/>
      </c>
      <c r="D106" s="30" t="str">
        <f t="shared" si="15"/>
        <v/>
      </c>
      <c r="E106" s="31" t="e">
        <f t="shared" si="9"/>
        <v>#VALUE!</v>
      </c>
      <c r="F106" s="30" t="e">
        <f t="shared" si="10"/>
        <v>#VALUE!</v>
      </c>
      <c r="G106" s="30" t="str">
        <f t="shared" si="13"/>
        <v/>
      </c>
      <c r="H106" s="30" t="str">
        <f t="shared" si="14"/>
        <v/>
      </c>
      <c r="I106" s="30" t="e">
        <f t="shared" si="11"/>
        <v>#VALUE!</v>
      </c>
      <c r="J106" s="30">
        <f>SUM($H$14:$H106)</f>
        <v>0</v>
      </c>
      <c r="K106" s="25"/>
      <c r="L106" s="25"/>
    </row>
    <row r="107" spans="1:12">
      <c r="A107" s="28" t="str">
        <f>IF(Values_Entered,A106+1,"")</f>
        <v/>
      </c>
      <c r="B107" s="29" t="str">
        <f t="shared" si="8"/>
        <v/>
      </c>
      <c r="C107" s="30" t="str">
        <f t="shared" si="12"/>
        <v/>
      </c>
      <c r="D107" s="30" t="str">
        <f t="shared" si="15"/>
        <v/>
      </c>
      <c r="E107" s="31" t="e">
        <f t="shared" si="9"/>
        <v>#VALUE!</v>
      </c>
      <c r="F107" s="30" t="e">
        <f t="shared" si="10"/>
        <v>#VALUE!</v>
      </c>
      <c r="G107" s="30" t="str">
        <f t="shared" si="13"/>
        <v/>
      </c>
      <c r="H107" s="30" t="str">
        <f t="shared" si="14"/>
        <v/>
      </c>
      <c r="I107" s="30" t="e">
        <f t="shared" si="11"/>
        <v>#VALUE!</v>
      </c>
      <c r="J107" s="30">
        <f>SUM($H$14:$H107)</f>
        <v>0</v>
      </c>
      <c r="K107" s="25"/>
      <c r="L107" s="25"/>
    </row>
    <row r="108" spans="1:12">
      <c r="A108" s="28" t="str">
        <f>IF(Values_Entered,A107+1,"")</f>
        <v/>
      </c>
      <c r="B108" s="29" t="str">
        <f t="shared" si="8"/>
        <v/>
      </c>
      <c r="C108" s="30" t="str">
        <f t="shared" si="12"/>
        <v/>
      </c>
      <c r="D108" s="30" t="str">
        <f t="shared" si="15"/>
        <v/>
      </c>
      <c r="E108" s="31" t="e">
        <f t="shared" si="9"/>
        <v>#VALUE!</v>
      </c>
      <c r="F108" s="30" t="e">
        <f t="shared" si="10"/>
        <v>#VALUE!</v>
      </c>
      <c r="G108" s="30" t="str">
        <f t="shared" si="13"/>
        <v/>
      </c>
      <c r="H108" s="30" t="str">
        <f t="shared" si="14"/>
        <v/>
      </c>
      <c r="I108" s="30" t="e">
        <f t="shared" si="11"/>
        <v>#VALUE!</v>
      </c>
      <c r="J108" s="30">
        <f>SUM($H$14:$H108)</f>
        <v>0</v>
      </c>
      <c r="K108" s="25"/>
      <c r="L108" s="25"/>
    </row>
    <row r="109" spans="1:12">
      <c r="A109" s="28" t="str">
        <f>IF(Values_Entered,A108+1,"")</f>
        <v/>
      </c>
      <c r="B109" s="29" t="str">
        <f t="shared" si="8"/>
        <v/>
      </c>
      <c r="C109" s="30" t="str">
        <f t="shared" si="12"/>
        <v/>
      </c>
      <c r="D109" s="30" t="str">
        <f t="shared" si="15"/>
        <v/>
      </c>
      <c r="E109" s="31" t="e">
        <f t="shared" si="9"/>
        <v>#VALUE!</v>
      </c>
      <c r="F109" s="30" t="e">
        <f t="shared" si="10"/>
        <v>#VALUE!</v>
      </c>
      <c r="G109" s="30" t="str">
        <f t="shared" si="13"/>
        <v/>
      </c>
      <c r="H109" s="30" t="str">
        <f t="shared" si="14"/>
        <v/>
      </c>
      <c r="I109" s="30" t="e">
        <f t="shared" si="11"/>
        <v>#VALUE!</v>
      </c>
      <c r="J109" s="30">
        <f>SUM($H$14:$H109)</f>
        <v>0</v>
      </c>
      <c r="K109" s="25"/>
      <c r="L109" s="25"/>
    </row>
    <row r="110" spans="1:12">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c r="A374" s="32"/>
      <c r="B374" s="33"/>
      <c r="C374" s="33"/>
      <c r="D374" s="33"/>
      <c r="E374" s="33"/>
      <c r="F374" s="33"/>
      <c r="G374" s="33"/>
      <c r="H374" s="33"/>
      <c r="I374" s="33"/>
      <c r="J374" s="33"/>
      <c r="K374" s="34"/>
    </row>
    <row r="375" spans="1:12">
      <c r="K375" s="34"/>
    </row>
    <row r="376" spans="1:12">
      <c r="K376" s="34"/>
    </row>
    <row r="377" spans="1:12">
      <c r="K377" s="34"/>
    </row>
    <row r="378" spans="1:12">
      <c r="K378" s="34"/>
    </row>
    <row r="379" spans="1:12">
      <c r="K379" s="34"/>
    </row>
    <row r="380" spans="1:12">
      <c r="K380" s="34"/>
    </row>
    <row r="381" spans="1:12">
      <c r="K381" s="34"/>
    </row>
    <row r="382" spans="1:12">
      <c r="K382" s="34"/>
    </row>
    <row r="383" spans="1:12">
      <c r="K383" s="34"/>
    </row>
    <row r="384" spans="1:12">
      <c r="A384" s="4"/>
      <c r="B384" s="4"/>
      <c r="C384" s="4"/>
      <c r="D384" s="4"/>
      <c r="E384" s="4"/>
      <c r="F384" s="4"/>
      <c r="G384" s="4"/>
      <c r="H384" s="4"/>
      <c r="I384" s="4"/>
      <c r="J384" s="4"/>
      <c r="K384" s="34"/>
    </row>
    <row r="385" spans="1:11">
      <c r="A385" s="4"/>
      <c r="B385" s="4"/>
      <c r="C385" s="4"/>
      <c r="D385" s="4"/>
      <c r="E385" s="4"/>
      <c r="F385" s="4"/>
      <c r="G385" s="4"/>
      <c r="H385" s="4"/>
      <c r="I385" s="4"/>
      <c r="J385" s="4"/>
      <c r="K385" s="34"/>
    </row>
    <row r="386" spans="1:11">
      <c r="A386" s="4"/>
      <c r="B386" s="4"/>
      <c r="C386" s="4"/>
      <c r="D386" s="4"/>
      <c r="E386" s="4"/>
      <c r="F386" s="4"/>
      <c r="G386" s="4"/>
      <c r="H386" s="4"/>
      <c r="I386" s="4"/>
      <c r="J386" s="4"/>
      <c r="K386" s="34"/>
    </row>
    <row r="387" spans="1:11">
      <c r="A387" s="4"/>
      <c r="B387" s="4"/>
      <c r="C387" s="4"/>
      <c r="D387" s="4"/>
      <c r="E387" s="4"/>
      <c r="F387" s="4"/>
      <c r="G387" s="4"/>
      <c r="H387" s="4"/>
      <c r="I387" s="4"/>
      <c r="J387" s="4"/>
      <c r="K387" s="34"/>
    </row>
    <row r="388" spans="1:11">
      <c r="A388" s="4"/>
      <c r="B388" s="4"/>
      <c r="C388" s="4"/>
      <c r="D388" s="4"/>
      <c r="E388" s="4"/>
      <c r="F388" s="4"/>
      <c r="G388" s="4"/>
      <c r="H388" s="4"/>
      <c r="I388" s="4"/>
      <c r="J388" s="4"/>
      <c r="K388" s="34"/>
    </row>
    <row r="389" spans="1:11">
      <c r="A389" s="4"/>
      <c r="B389" s="4"/>
      <c r="C389" s="4"/>
      <c r="D389" s="4"/>
      <c r="E389" s="4"/>
      <c r="F389" s="4"/>
      <c r="G389" s="4"/>
      <c r="H389" s="4"/>
      <c r="I389" s="4"/>
      <c r="J389" s="4"/>
      <c r="K389" s="34"/>
    </row>
    <row r="390" spans="1:11">
      <c r="A390" s="4"/>
      <c r="B390" s="4"/>
      <c r="C390" s="4"/>
      <c r="D390" s="4"/>
      <c r="E390" s="4"/>
      <c r="F390" s="4"/>
      <c r="G390" s="4"/>
      <c r="H390" s="4"/>
      <c r="I390" s="4"/>
      <c r="J390" s="4"/>
      <c r="K390" s="34"/>
    </row>
    <row r="391" spans="1:11">
      <c r="A391" s="4"/>
      <c r="B391" s="4"/>
      <c r="C391" s="4"/>
      <c r="D391" s="4"/>
      <c r="E391" s="4"/>
      <c r="F391" s="4"/>
      <c r="G391" s="4"/>
      <c r="H391" s="4"/>
      <c r="I391" s="4"/>
      <c r="J391" s="4"/>
      <c r="K391" s="34"/>
    </row>
    <row r="392" spans="1:11">
      <c r="A392" s="4"/>
      <c r="B392" s="4"/>
      <c r="C392" s="4"/>
      <c r="D392" s="4"/>
      <c r="E392" s="4"/>
      <c r="F392" s="4"/>
      <c r="G392" s="4"/>
      <c r="H392" s="4"/>
      <c r="I392" s="4"/>
      <c r="J392" s="4"/>
      <c r="K392" s="34"/>
    </row>
    <row r="393" spans="1:11">
      <c r="A393" s="4"/>
      <c r="B393" s="4"/>
      <c r="C393" s="4"/>
      <c r="D393" s="4"/>
      <c r="E393" s="4"/>
      <c r="F393" s="4"/>
      <c r="G393" s="4"/>
      <c r="H393" s="4"/>
      <c r="I393" s="4"/>
      <c r="J393" s="4"/>
      <c r="K393" s="34"/>
    </row>
    <row r="394" spans="1:11">
      <c r="A394" s="4"/>
      <c r="B394" s="4"/>
      <c r="C394" s="4"/>
      <c r="D394" s="4"/>
      <c r="E394" s="4"/>
      <c r="F394" s="4"/>
      <c r="G394" s="4"/>
      <c r="H394" s="4"/>
      <c r="I394" s="4"/>
      <c r="J394" s="4"/>
      <c r="K394" s="34"/>
    </row>
    <row r="395" spans="1:11">
      <c r="A395" s="4"/>
      <c r="B395" s="4"/>
      <c r="C395" s="4"/>
      <c r="D395" s="4"/>
      <c r="E395" s="4"/>
      <c r="F395" s="4"/>
      <c r="G395" s="4"/>
      <c r="H395" s="4"/>
      <c r="I395" s="4"/>
      <c r="J395" s="4"/>
      <c r="K395" s="34"/>
    </row>
    <row r="396" spans="1:11">
      <c r="A396" s="4"/>
      <c r="B396" s="4"/>
      <c r="C396" s="4"/>
      <c r="D396" s="4"/>
      <c r="E396" s="4"/>
      <c r="F396" s="4"/>
      <c r="G396" s="4"/>
      <c r="H396" s="4"/>
      <c r="I396" s="4"/>
      <c r="J396" s="4"/>
      <c r="K396" s="34"/>
    </row>
    <row r="397" spans="1:11">
      <c r="A397" s="4"/>
      <c r="B397" s="4"/>
      <c r="C397" s="4"/>
      <c r="D397" s="4"/>
      <c r="E397" s="4"/>
      <c r="F397" s="4"/>
      <c r="G397" s="4"/>
      <c r="H397" s="4"/>
      <c r="I397" s="4"/>
      <c r="J397" s="4"/>
      <c r="K397" s="34"/>
    </row>
    <row r="398" spans="1:11">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23" priority="7" stopIfTrue="1">
      <formula>IF(ROW(A16)&gt;Last_Row,TRUE, FALSE)</formula>
    </cfRule>
    <cfRule type="expression" dxfId="22" priority="8" stopIfTrue="1">
      <formula>IF(ROW(A16)=Last_Row,TRUE, FALSE)</formula>
    </cfRule>
    <cfRule type="expression" dxfId="21" priority="9" stopIfTrue="1">
      <formula>IF(ROW(A16)&lt;Last_Row,TRUE, FALSE)</formula>
    </cfRule>
  </conditionalFormatting>
  <conditionalFormatting sqref="F16:J373">
    <cfRule type="expression" dxfId="20" priority="10" stopIfTrue="1">
      <formula>IF(ROW(F16)&gt;Last_Row,TRUE, FALSE)</formula>
    </cfRule>
    <cfRule type="expression" dxfId="19" priority="11" stopIfTrue="1">
      <formula>IF(ROW(F16)=Last_Row,TRUE, FALSE)</formula>
    </cfRule>
    <cfRule type="expression" dxfId="18" priority="12" stopIfTrue="1">
      <formula>IF(ROW(F16)&lt;=Last_Row,TRUE, FALSE)</formula>
    </cfRule>
  </conditionalFormatting>
  <conditionalFormatting sqref="A14:E15">
    <cfRule type="expression" dxfId="17" priority="1" stopIfTrue="1">
      <formula>IF(ROW(A14)&gt;Last_Row,TRUE, FALSE)</formula>
    </cfRule>
    <cfRule type="expression" dxfId="16" priority="2" stopIfTrue="1">
      <formula>IF(ROW(A14)=Last_Row,TRUE, FALSE)</formula>
    </cfRule>
    <cfRule type="expression" dxfId="15" priority="3" stopIfTrue="1">
      <formula>IF(ROW(A14)&lt;Last_Row,TRUE, FALSE)</formula>
    </cfRule>
  </conditionalFormatting>
  <conditionalFormatting sqref="F14:J15">
    <cfRule type="expression" dxfId="14" priority="4" stopIfTrue="1">
      <formula>IF(ROW(F14)&gt;Last_Row,TRUE, FALSE)</formula>
    </cfRule>
    <cfRule type="expression" dxfId="13" priority="5" stopIfTrue="1">
      <formula>IF(ROW(F14)=Last_Row,TRUE, FALSE)</formula>
    </cfRule>
    <cfRule type="expression" dxfId="12" priority="6" stopIfTrue="1">
      <formula>IF(ROW(F14)&lt;=Last_Row,TRUE, FALSE)</formula>
    </cfRule>
  </conditionalFormatting>
  <dataValidations count="3">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dataValidation type="date" operator="greaterThanOrEqual" allowBlank="1" showInputMessage="1" showErrorMessage="1" errorTitle="Date" error="Please enter a valid date greater than or equal to January 1, 1900." sqref="D7:D8">
      <formula1>1</formula1>
    </dataValidation>
    <dataValidation type="whole" allowBlank="1" showInputMessage="1" showErrorMessage="1" errorTitle="Years" error="Please enter a whole number of years from 1 to 30." sqref="D6">
      <formula1>1</formula1>
      <formula2>30</formula2>
    </dataValidation>
  </dataValidations>
  <printOptions horizontalCentered="1"/>
  <pageMargins left="0.75" right="0.5" top="0.5" bottom="0.5" header="0.5" footer="0.5"/>
  <pageSetup scale="8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L398"/>
  <sheetViews>
    <sheetView showGridLines="0" zoomScale="115" zoomScaleNormal="115" workbookViewId="0">
      <selection activeCell="B20" sqref="B20"/>
    </sheetView>
  </sheetViews>
  <sheetFormatPr defaultColWidth="9.140625" defaultRowHeight="12.75"/>
  <cols>
    <col min="1" max="1" width="6.42578125" style="35" customWidth="1"/>
    <col min="2" max="2" width="13.28515625" style="3" customWidth="1"/>
    <col min="3" max="3" width="15.42578125" style="3" customWidth="1"/>
    <col min="4" max="4" width="14" style="3" customWidth="1"/>
    <col min="5" max="5" width="14.140625" style="3" customWidth="1"/>
    <col min="6" max="6" width="14.42578125" style="3" customWidth="1"/>
    <col min="7" max="7" width="14.140625" style="3" customWidth="1"/>
    <col min="8" max="9" width="13.5703125" style="3" customWidth="1"/>
    <col min="10" max="10" width="13" style="3" customWidth="1"/>
    <col min="11" max="11" width="6.140625" style="3" customWidth="1"/>
    <col min="12" max="12" width="9.140625" style="4"/>
    <col min="13" max="13" width="15.28515625" style="4" customWidth="1"/>
    <col min="14" max="16384" width="9.140625" style="4"/>
  </cols>
  <sheetData>
    <row r="1" spans="1:11" ht="24" customHeight="1">
      <c r="A1" s="559" t="s">
        <v>52</v>
      </c>
      <c r="B1" s="559"/>
      <c r="C1" s="559"/>
      <c r="D1" s="559"/>
      <c r="E1" s="559"/>
      <c r="F1" s="560" t="str">
        <f>Input!D60</f>
        <v>Système d'irrigation alimenté par le réseau électrique</v>
      </c>
      <c r="G1" s="560"/>
      <c r="H1" s="560"/>
      <c r="I1" s="560"/>
      <c r="J1" s="560"/>
    </row>
    <row r="2" spans="1:11" ht="12.75" customHeight="1">
      <c r="A2" s="5" t="s">
        <v>21</v>
      </c>
      <c r="B2" s="6">
        <f>Input!E119</f>
        <v>0</v>
      </c>
      <c r="C2" s="7"/>
      <c r="D2" s="7"/>
      <c r="E2" s="7"/>
      <c r="F2" s="7"/>
      <c r="G2" s="7"/>
      <c r="H2" s="7"/>
      <c r="I2" s="7"/>
      <c r="J2" s="7"/>
    </row>
    <row r="3" spans="1:11" ht="14.25" customHeight="1">
      <c r="A3" s="10"/>
      <c r="B3" s="561" t="s">
        <v>22</v>
      </c>
      <c r="C3" s="561"/>
      <c r="D3" s="561"/>
      <c r="E3" s="10"/>
      <c r="F3" s="561" t="s">
        <v>23</v>
      </c>
      <c r="G3" s="561"/>
      <c r="H3" s="561"/>
      <c r="I3" s="85"/>
      <c r="J3" s="10"/>
      <c r="K3" s="11"/>
    </row>
    <row r="4" spans="1:11">
      <c r="A4" s="10"/>
      <c r="B4" s="10"/>
      <c r="C4" s="12" t="s">
        <v>24</v>
      </c>
      <c r="D4" s="86">
        <f>Input!E116</f>
        <v>0</v>
      </c>
      <c r="E4" s="14"/>
      <c r="F4" s="10"/>
      <c r="G4" s="12" t="s">
        <v>25</v>
      </c>
      <c r="H4" s="13" t="str">
        <f>IF(Values_Entered,-PMT(Interest_Rate/Num_Pmt_Per_Year,Loan_Years*Num_Pmt_Per_Year,Loan_Amount),"0")</f>
        <v>0</v>
      </c>
      <c r="I4" s="15"/>
      <c r="J4" s="10"/>
      <c r="K4" s="11"/>
    </row>
    <row r="5" spans="1:11">
      <c r="A5" s="10"/>
      <c r="B5" s="10"/>
      <c r="C5" s="12" t="s">
        <v>26</v>
      </c>
      <c r="D5" s="87">
        <f>Input!E117</f>
        <v>0</v>
      </c>
      <c r="E5" s="17"/>
      <c r="F5" s="10"/>
      <c r="G5" s="12" t="s">
        <v>27</v>
      </c>
      <c r="H5" s="38" t="str">
        <f>IF(Values_Entered,Loan_Years*Num_Pmt_Per_Year,"")</f>
        <v/>
      </c>
      <c r="I5" s="18"/>
      <c r="J5" s="19"/>
      <c r="K5" s="11"/>
    </row>
    <row r="6" spans="1:11">
      <c r="A6" s="10"/>
      <c r="B6" s="10"/>
      <c r="C6" s="12" t="s">
        <v>28</v>
      </c>
      <c r="D6" s="86">
        <f>Input!E118</f>
        <v>0</v>
      </c>
      <c r="E6" s="17"/>
      <c r="F6" s="10"/>
      <c r="G6" s="12" t="s">
        <v>29</v>
      </c>
      <c r="H6" s="38" t="str">
        <f>IF(Values_Entered,Number_of_Payments,"")</f>
        <v/>
      </c>
      <c r="I6" s="18"/>
      <c r="J6" s="19"/>
      <c r="K6" s="11"/>
    </row>
    <row r="7" spans="1:11">
      <c r="A7" s="10"/>
      <c r="B7" s="10"/>
      <c r="C7" s="12" t="s">
        <v>30</v>
      </c>
      <c r="D7" s="18">
        <v>1</v>
      </c>
      <c r="E7" s="17"/>
      <c r="F7" s="10"/>
      <c r="G7" s="12" t="s">
        <v>31</v>
      </c>
      <c r="H7" s="82" t="str">
        <f>IF(Values_Entered,SUMIF(Beg_Bal,"&gt;0",Extra_Pay),"")</f>
        <v/>
      </c>
      <c r="I7" s="15"/>
      <c r="J7" s="19"/>
      <c r="K7" s="11"/>
    </row>
    <row r="8" spans="1:11">
      <c r="A8" s="10"/>
      <c r="B8" s="10"/>
      <c r="C8" s="12" t="s">
        <v>32</v>
      </c>
      <c r="D8" s="20">
        <v>42736</v>
      </c>
      <c r="E8" s="21"/>
      <c r="F8" s="10"/>
      <c r="G8" s="12" t="s">
        <v>33</v>
      </c>
      <c r="H8" s="82" t="str">
        <f>IF(Values_Entered,SUMIF(Beg_Bal,"&gt;0",Int),"")</f>
        <v/>
      </c>
      <c r="I8" s="15"/>
      <c r="J8" s="19"/>
      <c r="K8" s="11"/>
    </row>
    <row r="9" spans="1:11">
      <c r="A9" s="10"/>
      <c r="B9" s="10"/>
      <c r="C9" s="12" t="s">
        <v>34</v>
      </c>
      <c r="D9" s="15">
        <v>0</v>
      </c>
      <c r="E9" s="10"/>
      <c r="F9" s="7"/>
      <c r="G9" s="7"/>
      <c r="H9" s="7"/>
      <c r="I9" s="7"/>
      <c r="J9" s="19"/>
      <c r="K9" s="11"/>
    </row>
    <row r="10" spans="1:11">
      <c r="A10" s="10"/>
      <c r="B10" s="7"/>
      <c r="C10" s="7"/>
      <c r="D10" s="7"/>
      <c r="E10" s="7"/>
      <c r="F10" s="7"/>
      <c r="G10" s="7"/>
      <c r="H10" s="7"/>
      <c r="I10" s="7"/>
      <c r="J10" s="7"/>
      <c r="K10" s="11"/>
    </row>
    <row r="11" spans="1:11" ht="3" customHeight="1">
      <c r="A11" s="8"/>
      <c r="B11" s="9"/>
      <c r="C11" s="9"/>
      <c r="D11" s="9"/>
      <c r="E11" s="9"/>
      <c r="F11" s="9"/>
      <c r="G11" s="9"/>
      <c r="H11" s="9"/>
      <c r="I11" s="9"/>
      <c r="J11" s="9"/>
      <c r="K11" s="11"/>
    </row>
    <row r="12" spans="1:11" s="25" customFormat="1" ht="31.5" customHeight="1">
      <c r="A12" s="22" t="s">
        <v>35</v>
      </c>
      <c r="B12" s="23" t="s">
        <v>36</v>
      </c>
      <c r="C12" s="23" t="s">
        <v>37</v>
      </c>
      <c r="D12" s="23" t="s">
        <v>25</v>
      </c>
      <c r="E12" s="23" t="s">
        <v>38</v>
      </c>
      <c r="F12" s="23" t="s">
        <v>39</v>
      </c>
      <c r="G12" s="23" t="s">
        <v>40</v>
      </c>
      <c r="H12" s="23" t="s">
        <v>41</v>
      </c>
      <c r="I12" s="23" t="s">
        <v>42</v>
      </c>
      <c r="J12" s="23" t="s">
        <v>43</v>
      </c>
      <c r="K12" s="24"/>
    </row>
    <row r="13" spans="1:11" s="25" customFormat="1" ht="3" customHeight="1">
      <c r="A13" s="8"/>
      <c r="B13" s="26"/>
      <c r="C13" s="26"/>
      <c r="D13" s="26"/>
      <c r="E13" s="26"/>
      <c r="F13" s="26"/>
      <c r="G13" s="26"/>
      <c r="H13" s="26"/>
      <c r="I13" s="26"/>
      <c r="J13" s="27"/>
      <c r="K13" s="24"/>
    </row>
    <row r="14" spans="1:11" s="25" customFormat="1">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c r="A19" s="28" t="str">
        <f>IF(Values_Entered,A18+1,"")</f>
        <v/>
      </c>
      <c r="B19" s="29" t="str">
        <f t="shared" si="0"/>
        <v/>
      </c>
      <c r="C19" s="30" t="str">
        <f t="shared" si="4"/>
        <v/>
      </c>
      <c r="D19" s="30" t="str">
        <f t="shared" si="7"/>
        <v/>
      </c>
      <c r="E19" s="31" t="e">
        <f t="shared" si="1"/>
        <v>#VALUE!</v>
      </c>
      <c r="F19" s="30" t="e">
        <f t="shared" si="2"/>
        <v>#VALUE!</v>
      </c>
      <c r="G19" s="30" t="str">
        <f t="shared" si="5"/>
        <v/>
      </c>
      <c r="H19" s="30" t="str">
        <f t="shared" si="6"/>
        <v/>
      </c>
      <c r="I19" s="30" t="e">
        <f t="shared" si="3"/>
        <v>#VALUE!</v>
      </c>
      <c r="J19" s="30">
        <f>SUM($H$14:$H19)</f>
        <v>0</v>
      </c>
      <c r="K19" s="25"/>
      <c r="L19" s="25"/>
    </row>
    <row r="20" spans="1:12">
      <c r="A20" s="28" t="str">
        <f>IF(Values_Entered,A19+1,"")</f>
        <v/>
      </c>
      <c r="B20" s="29" t="str">
        <f t="shared" si="0"/>
        <v/>
      </c>
      <c r="C20" s="30" t="str">
        <f t="shared" si="4"/>
        <v/>
      </c>
      <c r="D20" s="30" t="str">
        <f t="shared" si="7"/>
        <v/>
      </c>
      <c r="E20" s="31" t="e">
        <f t="shared" si="1"/>
        <v>#VALUE!</v>
      </c>
      <c r="F20" s="30" t="e">
        <f t="shared" si="2"/>
        <v>#VALUE!</v>
      </c>
      <c r="G20" s="30" t="str">
        <f t="shared" si="5"/>
        <v/>
      </c>
      <c r="H20" s="30" t="str">
        <f t="shared" si="6"/>
        <v/>
      </c>
      <c r="I20" s="30" t="e">
        <f t="shared" si="3"/>
        <v>#VALUE!</v>
      </c>
      <c r="J20" s="30">
        <f>SUM($H$14:$H20)</f>
        <v>0</v>
      </c>
      <c r="K20" s="25"/>
      <c r="L20" s="25"/>
    </row>
    <row r="21" spans="1:12">
      <c r="A21" s="28" t="str">
        <f>IF(Values_Entered,A20+1,"")</f>
        <v/>
      </c>
      <c r="B21" s="29" t="str">
        <f t="shared" si="0"/>
        <v/>
      </c>
      <c r="C21" s="30" t="str">
        <f t="shared" si="4"/>
        <v/>
      </c>
      <c r="D21" s="30" t="str">
        <f t="shared" si="7"/>
        <v/>
      </c>
      <c r="E21" s="31" t="e">
        <f t="shared" si="1"/>
        <v>#VALUE!</v>
      </c>
      <c r="F21" s="30" t="e">
        <f t="shared" si="2"/>
        <v>#VALUE!</v>
      </c>
      <c r="G21" s="30" t="str">
        <f t="shared" si="5"/>
        <v/>
      </c>
      <c r="H21" s="30" t="str">
        <f t="shared" si="6"/>
        <v/>
      </c>
      <c r="I21" s="30" t="e">
        <f t="shared" si="3"/>
        <v>#VALUE!</v>
      </c>
      <c r="J21" s="30">
        <f>SUM($H$14:$H21)</f>
        <v>0</v>
      </c>
      <c r="K21" s="25"/>
      <c r="L21" s="25"/>
    </row>
    <row r="22" spans="1:12">
      <c r="A22" s="28" t="str">
        <f>IF(Values_Entered,A21+1,"")</f>
        <v/>
      </c>
      <c r="B22" s="29" t="str">
        <f t="shared" si="0"/>
        <v/>
      </c>
      <c r="C22" s="30" t="str">
        <f t="shared" si="4"/>
        <v/>
      </c>
      <c r="D22" s="30" t="str">
        <f t="shared" si="7"/>
        <v/>
      </c>
      <c r="E22" s="31" t="e">
        <f t="shared" si="1"/>
        <v>#VALUE!</v>
      </c>
      <c r="F22" s="30" t="e">
        <f t="shared" si="2"/>
        <v>#VALUE!</v>
      </c>
      <c r="G22" s="30" t="str">
        <f t="shared" si="5"/>
        <v/>
      </c>
      <c r="H22" s="30" t="str">
        <f t="shared" si="6"/>
        <v/>
      </c>
      <c r="I22" s="30" t="e">
        <f t="shared" si="3"/>
        <v>#VALUE!</v>
      </c>
      <c r="J22" s="30">
        <f>SUM($H$14:$H22)</f>
        <v>0</v>
      </c>
      <c r="K22" s="25"/>
      <c r="L22" s="25"/>
    </row>
    <row r="23" spans="1:12">
      <c r="A23" s="28" t="str">
        <f>IF(Values_Entered,A22+1,"")</f>
        <v/>
      </c>
      <c r="B23" s="29" t="str">
        <f t="shared" si="0"/>
        <v/>
      </c>
      <c r="C23" s="30" t="str">
        <f t="shared" si="4"/>
        <v/>
      </c>
      <c r="D23" s="30" t="str">
        <f t="shared" si="7"/>
        <v/>
      </c>
      <c r="E23" s="31" t="e">
        <f t="shared" si="1"/>
        <v>#VALUE!</v>
      </c>
      <c r="F23" s="30" t="e">
        <f t="shared" si="2"/>
        <v>#VALUE!</v>
      </c>
      <c r="G23" s="30" t="str">
        <f t="shared" si="5"/>
        <v/>
      </c>
      <c r="H23" s="30" t="str">
        <f t="shared" si="6"/>
        <v/>
      </c>
      <c r="I23" s="30" t="e">
        <f t="shared" si="3"/>
        <v>#VALUE!</v>
      </c>
      <c r="J23" s="30">
        <f>SUM($H$14:$H23)</f>
        <v>0</v>
      </c>
      <c r="K23" s="25"/>
      <c r="L23" s="25"/>
    </row>
    <row r="24" spans="1:12">
      <c r="A24" s="28" t="str">
        <f>IF(Values_Entered,A23+1,"")</f>
        <v/>
      </c>
      <c r="B24" s="29" t="str">
        <f t="shared" si="0"/>
        <v/>
      </c>
      <c r="C24" s="30" t="str">
        <f t="shared" si="4"/>
        <v/>
      </c>
      <c r="D24" s="30" t="str">
        <f t="shared" si="7"/>
        <v/>
      </c>
      <c r="E24" s="31" t="e">
        <f t="shared" si="1"/>
        <v>#VALUE!</v>
      </c>
      <c r="F24" s="30" t="e">
        <f t="shared" si="2"/>
        <v>#VALUE!</v>
      </c>
      <c r="G24" s="30" t="str">
        <f t="shared" si="5"/>
        <v/>
      </c>
      <c r="H24" s="30" t="str">
        <f t="shared" si="6"/>
        <v/>
      </c>
      <c r="I24" s="30" t="e">
        <f t="shared" si="3"/>
        <v>#VALUE!</v>
      </c>
      <c r="J24" s="30">
        <f>SUM($H$14:$H24)</f>
        <v>0</v>
      </c>
      <c r="K24" s="25"/>
      <c r="L24" s="25"/>
    </row>
    <row r="25" spans="1:12">
      <c r="A25" s="28" t="str">
        <f>IF(Values_Entered,A24+1,"")</f>
        <v/>
      </c>
      <c r="B25" s="29" t="str">
        <f t="shared" si="0"/>
        <v/>
      </c>
      <c r="C25" s="30" t="str">
        <f t="shared" si="4"/>
        <v/>
      </c>
      <c r="D25" s="30" t="str">
        <f t="shared" si="7"/>
        <v/>
      </c>
      <c r="E25" s="31" t="e">
        <f t="shared" si="1"/>
        <v>#VALUE!</v>
      </c>
      <c r="F25" s="30" t="e">
        <f t="shared" si="2"/>
        <v>#VALUE!</v>
      </c>
      <c r="G25" s="30" t="str">
        <f t="shared" si="5"/>
        <v/>
      </c>
      <c r="H25" s="30" t="str">
        <f t="shared" si="6"/>
        <v/>
      </c>
      <c r="I25" s="30" t="e">
        <f t="shared" si="3"/>
        <v>#VALUE!</v>
      </c>
      <c r="J25" s="30">
        <f>SUM($H$14:$H25)</f>
        <v>0</v>
      </c>
      <c r="K25" s="25"/>
      <c r="L25" s="25"/>
    </row>
    <row r="26" spans="1:12">
      <c r="A26" s="28" t="str">
        <f>IF(Values_Entered,A25+1,"")</f>
        <v/>
      </c>
      <c r="B26" s="29" t="str">
        <f t="shared" si="0"/>
        <v/>
      </c>
      <c r="C26" s="30" t="str">
        <f t="shared" si="4"/>
        <v/>
      </c>
      <c r="D26" s="30" t="str">
        <f t="shared" si="7"/>
        <v/>
      </c>
      <c r="E26" s="31" t="e">
        <f t="shared" si="1"/>
        <v>#VALUE!</v>
      </c>
      <c r="F26" s="30" t="e">
        <f t="shared" si="2"/>
        <v>#VALUE!</v>
      </c>
      <c r="G26" s="30" t="str">
        <f t="shared" si="5"/>
        <v/>
      </c>
      <c r="H26" s="30" t="str">
        <f t="shared" si="6"/>
        <v/>
      </c>
      <c r="I26" s="30" t="e">
        <f t="shared" si="3"/>
        <v>#VALUE!</v>
      </c>
      <c r="J26" s="30">
        <f>SUM($H$14:$H26)</f>
        <v>0</v>
      </c>
      <c r="K26" s="25"/>
      <c r="L26" s="25"/>
    </row>
    <row r="27" spans="1:12">
      <c r="A27" s="28" t="str">
        <f>IF(Values_Entered,A26+1,"")</f>
        <v/>
      </c>
      <c r="B27" s="29" t="str">
        <f t="shared" si="0"/>
        <v/>
      </c>
      <c r="C27" s="30" t="str">
        <f t="shared" si="4"/>
        <v/>
      </c>
      <c r="D27" s="30" t="str">
        <f t="shared" si="7"/>
        <v/>
      </c>
      <c r="E27" s="31" t="e">
        <f t="shared" si="1"/>
        <v>#VALUE!</v>
      </c>
      <c r="F27" s="30" t="e">
        <f t="shared" si="2"/>
        <v>#VALUE!</v>
      </c>
      <c r="G27" s="30" t="str">
        <f t="shared" si="5"/>
        <v/>
      </c>
      <c r="H27" s="30" t="str">
        <f t="shared" si="6"/>
        <v/>
      </c>
      <c r="I27" s="30" t="e">
        <f t="shared" si="3"/>
        <v>#VALUE!</v>
      </c>
      <c r="J27" s="30">
        <f>SUM($H$14:$H27)</f>
        <v>0</v>
      </c>
      <c r="K27" s="25"/>
      <c r="L27" s="25"/>
    </row>
    <row r="28" spans="1:12">
      <c r="A28" s="28" t="str">
        <f>IF(Values_Entered,A27+1,"")</f>
        <v/>
      </c>
      <c r="B28" s="29" t="str">
        <f t="shared" si="0"/>
        <v/>
      </c>
      <c r="C28" s="30" t="str">
        <f t="shared" si="4"/>
        <v/>
      </c>
      <c r="D28" s="30" t="str">
        <f t="shared" si="7"/>
        <v/>
      </c>
      <c r="E28" s="31" t="e">
        <f t="shared" si="1"/>
        <v>#VALUE!</v>
      </c>
      <c r="F28" s="30" t="e">
        <f t="shared" si="2"/>
        <v>#VALUE!</v>
      </c>
      <c r="G28" s="30" t="str">
        <f t="shared" si="5"/>
        <v/>
      </c>
      <c r="H28" s="30" t="str">
        <f t="shared" si="6"/>
        <v/>
      </c>
      <c r="I28" s="30" t="e">
        <f t="shared" si="3"/>
        <v>#VALUE!</v>
      </c>
      <c r="J28" s="30">
        <f>SUM($H$14:$H28)</f>
        <v>0</v>
      </c>
      <c r="K28" s="25"/>
      <c r="L28" s="25"/>
    </row>
    <row r="29" spans="1:12">
      <c r="A29" s="28" t="str">
        <f>IF(Values_Entered,A28+1,"")</f>
        <v/>
      </c>
      <c r="B29" s="29" t="str">
        <f t="shared" si="0"/>
        <v/>
      </c>
      <c r="C29" s="30" t="str">
        <f t="shared" si="4"/>
        <v/>
      </c>
      <c r="D29" s="30" t="str">
        <f t="shared" si="7"/>
        <v/>
      </c>
      <c r="E29" s="31" t="e">
        <f t="shared" si="1"/>
        <v>#VALUE!</v>
      </c>
      <c r="F29" s="30" t="e">
        <f t="shared" si="2"/>
        <v>#VALUE!</v>
      </c>
      <c r="G29" s="30" t="str">
        <f t="shared" si="5"/>
        <v/>
      </c>
      <c r="H29" s="30" t="str">
        <f t="shared" si="6"/>
        <v/>
      </c>
      <c r="I29" s="30" t="e">
        <f t="shared" si="3"/>
        <v>#VALUE!</v>
      </c>
      <c r="J29" s="30">
        <f>SUM($H$14:$H29)</f>
        <v>0</v>
      </c>
      <c r="K29" s="25"/>
      <c r="L29" s="25"/>
    </row>
    <row r="30" spans="1:12">
      <c r="A30" s="28" t="str">
        <f>IF(Values_Entered,A29+1,"")</f>
        <v/>
      </c>
      <c r="B30" s="29" t="str">
        <f t="shared" si="0"/>
        <v/>
      </c>
      <c r="C30" s="30" t="str">
        <f t="shared" si="4"/>
        <v/>
      </c>
      <c r="D30" s="30" t="str">
        <f t="shared" si="7"/>
        <v/>
      </c>
      <c r="E30" s="31" t="e">
        <f t="shared" si="1"/>
        <v>#VALUE!</v>
      </c>
      <c r="F30" s="30" t="e">
        <f t="shared" si="2"/>
        <v>#VALUE!</v>
      </c>
      <c r="G30" s="30" t="str">
        <f t="shared" si="5"/>
        <v/>
      </c>
      <c r="H30" s="30" t="str">
        <f t="shared" si="6"/>
        <v/>
      </c>
      <c r="I30" s="30" t="e">
        <f t="shared" si="3"/>
        <v>#VALUE!</v>
      </c>
      <c r="J30" s="30">
        <f>SUM($H$14:$H30)</f>
        <v>0</v>
      </c>
      <c r="K30" s="25"/>
      <c r="L30" s="25"/>
    </row>
    <row r="31" spans="1:12">
      <c r="A31" s="28" t="str">
        <f>IF(Values_Entered,A30+1,"")</f>
        <v/>
      </c>
      <c r="B31" s="29" t="str">
        <f t="shared" si="0"/>
        <v/>
      </c>
      <c r="C31" s="30" t="str">
        <f t="shared" si="4"/>
        <v/>
      </c>
      <c r="D31" s="30" t="str">
        <f t="shared" si="7"/>
        <v/>
      </c>
      <c r="E31" s="31" t="e">
        <f t="shared" si="1"/>
        <v>#VALUE!</v>
      </c>
      <c r="F31" s="30" t="e">
        <f t="shared" si="2"/>
        <v>#VALUE!</v>
      </c>
      <c r="G31" s="30" t="str">
        <f t="shared" si="5"/>
        <v/>
      </c>
      <c r="H31" s="30" t="str">
        <f t="shared" si="6"/>
        <v/>
      </c>
      <c r="I31" s="30" t="e">
        <f t="shared" si="3"/>
        <v>#VALUE!</v>
      </c>
      <c r="J31" s="30">
        <f>SUM($H$14:$H31)</f>
        <v>0</v>
      </c>
      <c r="K31" s="25"/>
      <c r="L31" s="25"/>
    </row>
    <row r="32" spans="1:12">
      <c r="A32" s="28" t="str">
        <f>IF(Values_Entered,A31+1,"")</f>
        <v/>
      </c>
      <c r="B32" s="29" t="str">
        <f t="shared" si="0"/>
        <v/>
      </c>
      <c r="C32" s="30" t="str">
        <f t="shared" si="4"/>
        <v/>
      </c>
      <c r="D32" s="30" t="str">
        <f t="shared" si="7"/>
        <v/>
      </c>
      <c r="E32" s="31" t="e">
        <f t="shared" si="1"/>
        <v>#VALUE!</v>
      </c>
      <c r="F32" s="30" t="e">
        <f t="shared" si="2"/>
        <v>#VALUE!</v>
      </c>
      <c r="G32" s="30" t="str">
        <f t="shared" si="5"/>
        <v/>
      </c>
      <c r="H32" s="30" t="str">
        <f t="shared" si="6"/>
        <v/>
      </c>
      <c r="I32" s="30" t="e">
        <f t="shared" si="3"/>
        <v>#VALUE!</v>
      </c>
      <c r="J32" s="30">
        <f>SUM($H$14:$H32)</f>
        <v>0</v>
      </c>
      <c r="K32" s="25"/>
      <c r="L32" s="25"/>
    </row>
    <row r="33" spans="1:12">
      <c r="A33" s="28" t="str">
        <f>IF(Values_Entered,A32+1,"")</f>
        <v/>
      </c>
      <c r="B33" s="29" t="str">
        <f t="shared" si="0"/>
        <v/>
      </c>
      <c r="C33" s="30" t="str">
        <f t="shared" si="4"/>
        <v/>
      </c>
      <c r="D33" s="30" t="str">
        <f t="shared" si="7"/>
        <v/>
      </c>
      <c r="E33" s="31" t="e">
        <f t="shared" si="1"/>
        <v>#VALUE!</v>
      </c>
      <c r="F33" s="30" t="e">
        <f t="shared" si="2"/>
        <v>#VALUE!</v>
      </c>
      <c r="G33" s="30" t="str">
        <f t="shared" si="5"/>
        <v/>
      </c>
      <c r="H33" s="30" t="str">
        <f t="shared" si="6"/>
        <v/>
      </c>
      <c r="I33" s="30" t="e">
        <f t="shared" si="3"/>
        <v>#VALUE!</v>
      </c>
      <c r="J33" s="30">
        <f>SUM($H$14:$H33)</f>
        <v>0</v>
      </c>
      <c r="K33" s="25"/>
      <c r="L33" s="25"/>
    </row>
    <row r="34" spans="1:12">
      <c r="A34" s="28" t="str">
        <f>IF(Values_Entered,A33+1,"")</f>
        <v/>
      </c>
      <c r="B34" s="29" t="str">
        <f t="shared" si="0"/>
        <v/>
      </c>
      <c r="C34" s="30" t="str">
        <f t="shared" si="4"/>
        <v/>
      </c>
      <c r="D34" s="30" t="str">
        <f t="shared" si="7"/>
        <v/>
      </c>
      <c r="E34" s="31" t="e">
        <f t="shared" si="1"/>
        <v>#VALUE!</v>
      </c>
      <c r="F34" s="30" t="e">
        <f t="shared" si="2"/>
        <v>#VALUE!</v>
      </c>
      <c r="G34" s="30" t="str">
        <f t="shared" si="5"/>
        <v/>
      </c>
      <c r="H34" s="30" t="str">
        <f t="shared" si="6"/>
        <v/>
      </c>
      <c r="I34" s="30" t="e">
        <f t="shared" si="3"/>
        <v>#VALUE!</v>
      </c>
      <c r="J34" s="30">
        <f>SUM($H$14:$H34)</f>
        <v>0</v>
      </c>
      <c r="K34" s="25"/>
      <c r="L34" s="25"/>
    </row>
    <row r="35" spans="1:12">
      <c r="A35" s="28" t="str">
        <f>IF(Values_Entered,A34+1,"")</f>
        <v/>
      </c>
      <c r="B35" s="29" t="str">
        <f t="shared" si="0"/>
        <v/>
      </c>
      <c r="C35" s="30" t="str">
        <f t="shared" si="4"/>
        <v/>
      </c>
      <c r="D35" s="30" t="str">
        <f t="shared" si="7"/>
        <v/>
      </c>
      <c r="E35" s="31" t="e">
        <f t="shared" si="1"/>
        <v>#VALUE!</v>
      </c>
      <c r="F35" s="30" t="e">
        <f t="shared" si="2"/>
        <v>#VALUE!</v>
      </c>
      <c r="G35" s="30" t="str">
        <f t="shared" si="5"/>
        <v/>
      </c>
      <c r="H35" s="30" t="str">
        <f t="shared" si="6"/>
        <v/>
      </c>
      <c r="I35" s="30" t="e">
        <f t="shared" si="3"/>
        <v>#VALUE!</v>
      </c>
      <c r="J35" s="30">
        <f>SUM($H$14:$H35)</f>
        <v>0</v>
      </c>
      <c r="K35" s="25"/>
      <c r="L35" s="25"/>
    </row>
    <row r="36" spans="1:12">
      <c r="A36" s="28" t="str">
        <f>IF(Values_Entered,A35+1,"")</f>
        <v/>
      </c>
      <c r="B36" s="29" t="str">
        <f t="shared" si="0"/>
        <v/>
      </c>
      <c r="C36" s="30" t="str">
        <f t="shared" si="4"/>
        <v/>
      </c>
      <c r="D36" s="30" t="str">
        <f t="shared" si="7"/>
        <v/>
      </c>
      <c r="E36" s="31" t="e">
        <f t="shared" si="1"/>
        <v>#VALUE!</v>
      </c>
      <c r="F36" s="30" t="e">
        <f t="shared" si="2"/>
        <v>#VALUE!</v>
      </c>
      <c r="G36" s="30" t="str">
        <f t="shared" si="5"/>
        <v/>
      </c>
      <c r="H36" s="30" t="str">
        <f t="shared" si="6"/>
        <v/>
      </c>
      <c r="I36" s="30" t="e">
        <f t="shared" si="3"/>
        <v>#VALUE!</v>
      </c>
      <c r="J36" s="30">
        <f>SUM($H$14:$H36)</f>
        <v>0</v>
      </c>
      <c r="K36" s="25"/>
      <c r="L36" s="25"/>
    </row>
    <row r="37" spans="1:12">
      <c r="A37" s="28" t="str">
        <f>IF(Values_Entered,A36+1,"")</f>
        <v/>
      </c>
      <c r="B37" s="29" t="str">
        <f t="shared" si="0"/>
        <v/>
      </c>
      <c r="C37" s="30" t="str">
        <f t="shared" si="4"/>
        <v/>
      </c>
      <c r="D37" s="30" t="str">
        <f t="shared" si="7"/>
        <v/>
      </c>
      <c r="E37" s="31" t="e">
        <f t="shared" si="1"/>
        <v>#VALUE!</v>
      </c>
      <c r="F37" s="30" t="e">
        <f t="shared" si="2"/>
        <v>#VALUE!</v>
      </c>
      <c r="G37" s="30" t="str">
        <f t="shared" si="5"/>
        <v/>
      </c>
      <c r="H37" s="30" t="str">
        <f t="shared" si="6"/>
        <v/>
      </c>
      <c r="I37" s="30" t="e">
        <f t="shared" si="3"/>
        <v>#VALUE!</v>
      </c>
      <c r="J37" s="30">
        <f>SUM($H$14:$H37)</f>
        <v>0</v>
      </c>
      <c r="K37" s="25"/>
      <c r="L37" s="25"/>
    </row>
    <row r="38" spans="1:12">
      <c r="A38" s="28" t="str">
        <f>IF(Values_Entered,A37+1,"")</f>
        <v/>
      </c>
      <c r="B38" s="29" t="str">
        <f t="shared" si="0"/>
        <v/>
      </c>
      <c r="C38" s="30" t="str">
        <f t="shared" si="4"/>
        <v/>
      </c>
      <c r="D38" s="30" t="str">
        <f t="shared" si="7"/>
        <v/>
      </c>
      <c r="E38" s="31" t="e">
        <f t="shared" si="1"/>
        <v>#VALUE!</v>
      </c>
      <c r="F38" s="30" t="e">
        <f t="shared" si="2"/>
        <v>#VALUE!</v>
      </c>
      <c r="G38" s="30" t="str">
        <f t="shared" si="5"/>
        <v/>
      </c>
      <c r="H38" s="30" t="str">
        <f t="shared" si="6"/>
        <v/>
      </c>
      <c r="I38" s="30" t="e">
        <f t="shared" si="3"/>
        <v>#VALUE!</v>
      </c>
      <c r="J38" s="30">
        <f>SUM($H$14:$H38)</f>
        <v>0</v>
      </c>
      <c r="K38" s="25"/>
      <c r="L38" s="25"/>
    </row>
    <row r="39" spans="1:12">
      <c r="A39" s="28" t="str">
        <f>IF(Values_Entered,A38+1,"")</f>
        <v/>
      </c>
      <c r="B39" s="29" t="str">
        <f t="shared" si="0"/>
        <v/>
      </c>
      <c r="C39" s="30" t="str">
        <f t="shared" si="4"/>
        <v/>
      </c>
      <c r="D39" s="30" t="str">
        <f t="shared" si="7"/>
        <v/>
      </c>
      <c r="E39" s="31" t="e">
        <f t="shared" si="1"/>
        <v>#VALUE!</v>
      </c>
      <c r="F39" s="30" t="e">
        <f t="shared" si="2"/>
        <v>#VALUE!</v>
      </c>
      <c r="G39" s="30" t="str">
        <f t="shared" si="5"/>
        <v/>
      </c>
      <c r="H39" s="30" t="str">
        <f t="shared" si="6"/>
        <v/>
      </c>
      <c r="I39" s="30" t="e">
        <f t="shared" si="3"/>
        <v>#VALUE!</v>
      </c>
      <c r="J39" s="30">
        <f>SUM($H$14:$H39)</f>
        <v>0</v>
      </c>
      <c r="K39" s="25"/>
      <c r="L39" s="25"/>
    </row>
    <row r="40" spans="1:12">
      <c r="A40" s="28" t="str">
        <f>IF(Values_Entered,A39+1,"")</f>
        <v/>
      </c>
      <c r="B40" s="29" t="str">
        <f t="shared" si="0"/>
        <v/>
      </c>
      <c r="C40" s="30" t="str">
        <f t="shared" si="4"/>
        <v/>
      </c>
      <c r="D40" s="30" t="str">
        <f t="shared" si="7"/>
        <v/>
      </c>
      <c r="E40" s="31" t="e">
        <f t="shared" si="1"/>
        <v>#VALUE!</v>
      </c>
      <c r="F40" s="30" t="e">
        <f t="shared" si="2"/>
        <v>#VALUE!</v>
      </c>
      <c r="G40" s="30" t="str">
        <f t="shared" si="5"/>
        <v/>
      </c>
      <c r="H40" s="30" t="str">
        <f t="shared" si="6"/>
        <v/>
      </c>
      <c r="I40" s="30" t="e">
        <f t="shared" si="3"/>
        <v>#VALUE!</v>
      </c>
      <c r="J40" s="30">
        <f>SUM($H$14:$H40)</f>
        <v>0</v>
      </c>
      <c r="K40" s="25"/>
      <c r="L40" s="25"/>
    </row>
    <row r="41" spans="1:12">
      <c r="A41" s="28" t="str">
        <f>IF(Values_Entered,A40+1,"")</f>
        <v/>
      </c>
      <c r="B41" s="29" t="str">
        <f t="shared" si="0"/>
        <v/>
      </c>
      <c r="C41" s="30" t="str">
        <f t="shared" si="4"/>
        <v/>
      </c>
      <c r="D41" s="30" t="str">
        <f t="shared" si="7"/>
        <v/>
      </c>
      <c r="E41" s="31" t="e">
        <f t="shared" si="1"/>
        <v>#VALUE!</v>
      </c>
      <c r="F41" s="30" t="e">
        <f t="shared" si="2"/>
        <v>#VALUE!</v>
      </c>
      <c r="G41" s="30" t="str">
        <f t="shared" si="5"/>
        <v/>
      </c>
      <c r="H41" s="30" t="str">
        <f t="shared" si="6"/>
        <v/>
      </c>
      <c r="I41" s="30" t="e">
        <f t="shared" si="3"/>
        <v>#VALUE!</v>
      </c>
      <c r="J41" s="30">
        <f>SUM($H$14:$H41)</f>
        <v>0</v>
      </c>
      <c r="K41" s="25"/>
      <c r="L41" s="25"/>
    </row>
    <row r="42" spans="1:12">
      <c r="A42" s="28" t="str">
        <f>IF(Values_Entered,A41+1,"")</f>
        <v/>
      </c>
      <c r="B42" s="29" t="str">
        <f t="shared" si="0"/>
        <v/>
      </c>
      <c r="C42" s="30" t="str">
        <f t="shared" si="4"/>
        <v/>
      </c>
      <c r="D42" s="30" t="str">
        <f t="shared" si="7"/>
        <v/>
      </c>
      <c r="E42" s="31" t="e">
        <f t="shared" si="1"/>
        <v>#VALUE!</v>
      </c>
      <c r="F42" s="30" t="e">
        <f t="shared" si="2"/>
        <v>#VALUE!</v>
      </c>
      <c r="G42" s="30" t="str">
        <f t="shared" si="5"/>
        <v/>
      </c>
      <c r="H42" s="30" t="str">
        <f t="shared" si="6"/>
        <v/>
      </c>
      <c r="I42" s="30" t="e">
        <f t="shared" si="3"/>
        <v>#VALUE!</v>
      </c>
      <c r="J42" s="30">
        <f>SUM($H$14:$H42)</f>
        <v>0</v>
      </c>
      <c r="K42" s="25"/>
      <c r="L42" s="25"/>
    </row>
    <row r="43" spans="1:12">
      <c r="A43" s="28" t="str">
        <f>IF(Values_Entered,A42+1,"")</f>
        <v/>
      </c>
      <c r="B43" s="29" t="str">
        <f t="shared" si="0"/>
        <v/>
      </c>
      <c r="C43" s="30" t="str">
        <f t="shared" si="4"/>
        <v/>
      </c>
      <c r="D43" s="30" t="str">
        <f t="shared" si="7"/>
        <v/>
      </c>
      <c r="E43" s="31" t="e">
        <f t="shared" si="1"/>
        <v>#VALUE!</v>
      </c>
      <c r="F43" s="30" t="e">
        <f t="shared" si="2"/>
        <v>#VALUE!</v>
      </c>
      <c r="G43" s="30" t="str">
        <f t="shared" si="5"/>
        <v/>
      </c>
      <c r="H43" s="30" t="str">
        <f t="shared" si="6"/>
        <v/>
      </c>
      <c r="I43" s="30" t="e">
        <f t="shared" si="3"/>
        <v>#VALUE!</v>
      </c>
      <c r="J43" s="30">
        <f>SUM($H$14:$H43)</f>
        <v>0</v>
      </c>
      <c r="K43" s="25"/>
      <c r="L43" s="25"/>
    </row>
    <row r="44" spans="1:12">
      <c r="A44" s="28" t="str">
        <f>IF(Values_Entered,A43+1,"")</f>
        <v/>
      </c>
      <c r="B44" s="29" t="str">
        <f t="shared" si="0"/>
        <v/>
      </c>
      <c r="C44" s="30" t="str">
        <f t="shared" si="4"/>
        <v/>
      </c>
      <c r="D44" s="30" t="str">
        <f t="shared" si="7"/>
        <v/>
      </c>
      <c r="E44" s="31" t="e">
        <f t="shared" si="1"/>
        <v>#VALUE!</v>
      </c>
      <c r="F44" s="30" t="e">
        <f t="shared" si="2"/>
        <v>#VALUE!</v>
      </c>
      <c r="G44" s="30" t="str">
        <f t="shared" si="5"/>
        <v/>
      </c>
      <c r="H44" s="30" t="str">
        <f t="shared" si="6"/>
        <v/>
      </c>
      <c r="I44" s="30" t="e">
        <f t="shared" si="3"/>
        <v>#VALUE!</v>
      </c>
      <c r="J44" s="30">
        <f>SUM($H$14:$H44)</f>
        <v>0</v>
      </c>
      <c r="K44" s="25"/>
      <c r="L44" s="25"/>
    </row>
    <row r="45" spans="1:12">
      <c r="A45" s="28" t="str">
        <f>IF(Values_Entered,A44+1,"")</f>
        <v/>
      </c>
      <c r="B45" s="29" t="str">
        <f t="shared" si="0"/>
        <v/>
      </c>
      <c r="C45" s="30" t="str">
        <f t="shared" si="4"/>
        <v/>
      </c>
      <c r="D45" s="30" t="str">
        <f t="shared" si="7"/>
        <v/>
      </c>
      <c r="E45" s="31" t="e">
        <f t="shared" si="1"/>
        <v>#VALUE!</v>
      </c>
      <c r="F45" s="30" t="e">
        <f t="shared" si="2"/>
        <v>#VALUE!</v>
      </c>
      <c r="G45" s="30" t="str">
        <f t="shared" si="5"/>
        <v/>
      </c>
      <c r="H45" s="30" t="str">
        <f t="shared" si="6"/>
        <v/>
      </c>
      <c r="I45" s="30" t="e">
        <f t="shared" si="3"/>
        <v>#VALUE!</v>
      </c>
      <c r="J45" s="30">
        <f>SUM($H$14:$H45)</f>
        <v>0</v>
      </c>
      <c r="K45" s="25"/>
      <c r="L45" s="25"/>
    </row>
    <row r="46" spans="1:12">
      <c r="A46" s="28" t="str">
        <f>IF(Values_Entered,A45+1,"")</f>
        <v/>
      </c>
      <c r="B46" s="29" t="str">
        <f t="shared" si="0"/>
        <v/>
      </c>
      <c r="C46" s="30" t="str">
        <f t="shared" si="4"/>
        <v/>
      </c>
      <c r="D46" s="30" t="str">
        <f t="shared" si="7"/>
        <v/>
      </c>
      <c r="E46" s="31" t="e">
        <f t="shared" si="1"/>
        <v>#VALUE!</v>
      </c>
      <c r="F46" s="30" t="e">
        <f t="shared" si="2"/>
        <v>#VALUE!</v>
      </c>
      <c r="G46" s="30" t="str">
        <f t="shared" si="5"/>
        <v/>
      </c>
      <c r="H46" s="30" t="str">
        <f t="shared" si="6"/>
        <v/>
      </c>
      <c r="I46" s="30" t="e">
        <f t="shared" si="3"/>
        <v>#VALUE!</v>
      </c>
      <c r="J46" s="30">
        <f>SUM($H$14:$H46)</f>
        <v>0</v>
      </c>
      <c r="K46" s="25"/>
      <c r="L46" s="25"/>
    </row>
    <row r="47" spans="1:12">
      <c r="A47" s="28" t="str">
        <f>IF(Values_Entered,A46+1,"")</f>
        <v/>
      </c>
      <c r="B47" s="29" t="str">
        <f t="shared" si="0"/>
        <v/>
      </c>
      <c r="C47" s="30" t="str">
        <f t="shared" si="4"/>
        <v/>
      </c>
      <c r="D47" s="30" t="str">
        <f t="shared" si="7"/>
        <v/>
      </c>
      <c r="E47" s="31" t="e">
        <f t="shared" si="1"/>
        <v>#VALUE!</v>
      </c>
      <c r="F47" s="30" t="e">
        <f t="shared" si="2"/>
        <v>#VALUE!</v>
      </c>
      <c r="G47" s="30" t="str">
        <f t="shared" si="5"/>
        <v/>
      </c>
      <c r="H47" s="30" t="str">
        <f t="shared" si="6"/>
        <v/>
      </c>
      <c r="I47" s="30" t="e">
        <f t="shared" si="3"/>
        <v>#VALUE!</v>
      </c>
      <c r="J47" s="30">
        <f>SUM($H$14:$H47)</f>
        <v>0</v>
      </c>
      <c r="K47" s="25"/>
      <c r="L47" s="25"/>
    </row>
    <row r="48" spans="1:12">
      <c r="A48" s="28" t="str">
        <f>IF(Values_Entered,A47+1,"")</f>
        <v/>
      </c>
      <c r="B48" s="29" t="str">
        <f t="shared" si="0"/>
        <v/>
      </c>
      <c r="C48" s="30" t="str">
        <f t="shared" si="4"/>
        <v/>
      </c>
      <c r="D48" s="30" t="str">
        <f t="shared" si="7"/>
        <v/>
      </c>
      <c r="E48" s="31" t="e">
        <f t="shared" si="1"/>
        <v>#VALUE!</v>
      </c>
      <c r="F48" s="30" t="e">
        <f t="shared" si="2"/>
        <v>#VALUE!</v>
      </c>
      <c r="G48" s="30" t="str">
        <f t="shared" si="5"/>
        <v/>
      </c>
      <c r="H48" s="30" t="str">
        <f t="shared" si="6"/>
        <v/>
      </c>
      <c r="I48" s="30" t="e">
        <f t="shared" si="3"/>
        <v>#VALUE!</v>
      </c>
      <c r="J48" s="30">
        <f>SUM($H$14:$H48)</f>
        <v>0</v>
      </c>
      <c r="K48" s="25"/>
      <c r="L48" s="25"/>
    </row>
    <row r="49" spans="1:12">
      <c r="A49" s="28" t="str">
        <f>IF(Values_Entered,A48+1,"")</f>
        <v/>
      </c>
      <c r="B49" s="29" t="str">
        <f t="shared" si="0"/>
        <v/>
      </c>
      <c r="C49" s="30" t="str">
        <f t="shared" si="4"/>
        <v/>
      </c>
      <c r="D49" s="30" t="str">
        <f t="shared" si="7"/>
        <v/>
      </c>
      <c r="E49" s="31" t="e">
        <f t="shared" si="1"/>
        <v>#VALUE!</v>
      </c>
      <c r="F49" s="30" t="e">
        <f t="shared" si="2"/>
        <v>#VALUE!</v>
      </c>
      <c r="G49" s="30" t="str">
        <f t="shared" si="5"/>
        <v/>
      </c>
      <c r="H49" s="30" t="str">
        <f t="shared" si="6"/>
        <v/>
      </c>
      <c r="I49" s="30" t="e">
        <f t="shared" si="3"/>
        <v>#VALUE!</v>
      </c>
      <c r="J49" s="30">
        <f>SUM($H$14:$H49)</f>
        <v>0</v>
      </c>
      <c r="K49" s="25"/>
      <c r="L49" s="25"/>
    </row>
    <row r="50" spans="1:12">
      <c r="A50" s="28" t="str">
        <f>IF(Values_Entered,A49+1,"")</f>
        <v/>
      </c>
      <c r="B50" s="29" t="str">
        <f t="shared" si="0"/>
        <v/>
      </c>
      <c r="C50" s="30" t="str">
        <f t="shared" si="4"/>
        <v/>
      </c>
      <c r="D50" s="30" t="str">
        <f t="shared" si="7"/>
        <v/>
      </c>
      <c r="E50" s="31" t="e">
        <f t="shared" si="1"/>
        <v>#VALUE!</v>
      </c>
      <c r="F50" s="30" t="e">
        <f t="shared" si="2"/>
        <v>#VALUE!</v>
      </c>
      <c r="G50" s="30" t="str">
        <f t="shared" si="5"/>
        <v/>
      </c>
      <c r="H50" s="30" t="str">
        <f t="shared" si="6"/>
        <v/>
      </c>
      <c r="I50" s="30" t="e">
        <f t="shared" si="3"/>
        <v>#VALUE!</v>
      </c>
      <c r="J50" s="30">
        <f>SUM($H$14:$H50)</f>
        <v>0</v>
      </c>
      <c r="K50" s="25"/>
      <c r="L50" s="25"/>
    </row>
    <row r="51" spans="1:12">
      <c r="A51" s="28" t="str">
        <f>IF(Values_Entered,A50+1,"")</f>
        <v/>
      </c>
      <c r="B51" s="29" t="str">
        <f t="shared" si="0"/>
        <v/>
      </c>
      <c r="C51" s="30" t="str">
        <f t="shared" si="4"/>
        <v/>
      </c>
      <c r="D51" s="30" t="str">
        <f t="shared" si="7"/>
        <v/>
      </c>
      <c r="E51" s="31" t="e">
        <f t="shared" si="1"/>
        <v>#VALUE!</v>
      </c>
      <c r="F51" s="30" t="e">
        <f t="shared" si="2"/>
        <v>#VALUE!</v>
      </c>
      <c r="G51" s="30" t="str">
        <f t="shared" si="5"/>
        <v/>
      </c>
      <c r="H51" s="30" t="str">
        <f t="shared" si="6"/>
        <v/>
      </c>
      <c r="I51" s="30" t="e">
        <f t="shared" si="3"/>
        <v>#VALUE!</v>
      </c>
      <c r="J51" s="30">
        <f>SUM($H$14:$H51)</f>
        <v>0</v>
      </c>
      <c r="K51" s="25"/>
      <c r="L51" s="25"/>
    </row>
    <row r="52" spans="1:12">
      <c r="A52" s="28" t="str">
        <f>IF(Values_Entered,A51+1,"")</f>
        <v/>
      </c>
      <c r="B52" s="29" t="str">
        <f t="shared" si="0"/>
        <v/>
      </c>
      <c r="C52" s="30" t="str">
        <f t="shared" si="4"/>
        <v/>
      </c>
      <c r="D52" s="30" t="str">
        <f t="shared" si="7"/>
        <v/>
      </c>
      <c r="E52" s="31" t="e">
        <f t="shared" si="1"/>
        <v>#VALUE!</v>
      </c>
      <c r="F52" s="30" t="e">
        <f t="shared" si="2"/>
        <v>#VALUE!</v>
      </c>
      <c r="G52" s="30" t="str">
        <f t="shared" si="5"/>
        <v/>
      </c>
      <c r="H52" s="30" t="str">
        <f t="shared" si="6"/>
        <v/>
      </c>
      <c r="I52" s="30" t="e">
        <f t="shared" si="3"/>
        <v>#VALUE!</v>
      </c>
      <c r="J52" s="30">
        <f>SUM($H$14:$H52)</f>
        <v>0</v>
      </c>
      <c r="K52" s="25"/>
      <c r="L52" s="25"/>
    </row>
    <row r="53" spans="1:12">
      <c r="A53" s="28" t="str">
        <f>IF(Values_Entered,A52+1,"")</f>
        <v/>
      </c>
      <c r="B53" s="29" t="str">
        <f t="shared" si="0"/>
        <v/>
      </c>
      <c r="C53" s="30" t="str">
        <f t="shared" si="4"/>
        <v/>
      </c>
      <c r="D53" s="30" t="str">
        <f t="shared" si="7"/>
        <v/>
      </c>
      <c r="E53" s="31" t="e">
        <f t="shared" si="1"/>
        <v>#VALUE!</v>
      </c>
      <c r="F53" s="30" t="e">
        <f t="shared" si="2"/>
        <v>#VALUE!</v>
      </c>
      <c r="G53" s="30" t="str">
        <f t="shared" si="5"/>
        <v/>
      </c>
      <c r="H53" s="30" t="str">
        <f t="shared" si="6"/>
        <v/>
      </c>
      <c r="I53" s="30" t="e">
        <f t="shared" si="3"/>
        <v>#VALUE!</v>
      </c>
      <c r="J53" s="30">
        <f>SUM($H$14:$H53)</f>
        <v>0</v>
      </c>
      <c r="K53" s="25"/>
      <c r="L53" s="25"/>
    </row>
    <row r="54" spans="1:12">
      <c r="A54" s="28" t="str">
        <f>IF(Values_Entered,A53+1,"")</f>
        <v/>
      </c>
      <c r="B54" s="29" t="str">
        <f t="shared" si="0"/>
        <v/>
      </c>
      <c r="C54" s="30" t="str">
        <f t="shared" si="4"/>
        <v/>
      </c>
      <c r="D54" s="30" t="str">
        <f t="shared" si="7"/>
        <v/>
      </c>
      <c r="E54" s="31" t="e">
        <f t="shared" si="1"/>
        <v>#VALUE!</v>
      </c>
      <c r="F54" s="30" t="e">
        <f t="shared" si="2"/>
        <v>#VALUE!</v>
      </c>
      <c r="G54" s="30" t="str">
        <f t="shared" si="5"/>
        <v/>
      </c>
      <c r="H54" s="30" t="str">
        <f t="shared" si="6"/>
        <v/>
      </c>
      <c r="I54" s="30" t="e">
        <f t="shared" si="3"/>
        <v>#VALUE!</v>
      </c>
      <c r="J54" s="30">
        <f>SUM($H$14:$H54)</f>
        <v>0</v>
      </c>
      <c r="K54" s="25"/>
      <c r="L54" s="25"/>
    </row>
    <row r="55" spans="1:12">
      <c r="A55" s="28" t="str">
        <f>IF(Values_Entered,A54+1,"")</f>
        <v/>
      </c>
      <c r="B55" s="29" t="str">
        <f t="shared" si="0"/>
        <v/>
      </c>
      <c r="C55" s="30" t="str">
        <f t="shared" si="4"/>
        <v/>
      </c>
      <c r="D55" s="30" t="str">
        <f t="shared" si="7"/>
        <v/>
      </c>
      <c r="E55" s="31" t="e">
        <f t="shared" si="1"/>
        <v>#VALUE!</v>
      </c>
      <c r="F55" s="30" t="e">
        <f t="shared" si="2"/>
        <v>#VALUE!</v>
      </c>
      <c r="G55" s="30" t="str">
        <f t="shared" si="5"/>
        <v/>
      </c>
      <c r="H55" s="30" t="str">
        <f t="shared" si="6"/>
        <v/>
      </c>
      <c r="I55" s="30" t="e">
        <f t="shared" si="3"/>
        <v>#VALUE!</v>
      </c>
      <c r="J55" s="30">
        <f>SUM($H$14:$H55)</f>
        <v>0</v>
      </c>
      <c r="K55" s="25"/>
      <c r="L55" s="25"/>
    </row>
    <row r="56" spans="1:12">
      <c r="A56" s="28" t="str">
        <f>IF(Values_Entered,A55+1,"")</f>
        <v/>
      </c>
      <c r="B56" s="29" t="str">
        <f t="shared" si="0"/>
        <v/>
      </c>
      <c r="C56" s="30" t="str">
        <f t="shared" si="4"/>
        <v/>
      </c>
      <c r="D56" s="30" t="str">
        <f t="shared" si="7"/>
        <v/>
      </c>
      <c r="E56" s="31" t="e">
        <f t="shared" si="1"/>
        <v>#VALUE!</v>
      </c>
      <c r="F56" s="30" t="e">
        <f t="shared" si="2"/>
        <v>#VALUE!</v>
      </c>
      <c r="G56" s="30" t="str">
        <f t="shared" si="5"/>
        <v/>
      </c>
      <c r="H56" s="30" t="str">
        <f t="shared" si="6"/>
        <v/>
      </c>
      <c r="I56" s="30" t="e">
        <f t="shared" si="3"/>
        <v>#VALUE!</v>
      </c>
      <c r="J56" s="30">
        <f>SUM($H$14:$H56)</f>
        <v>0</v>
      </c>
      <c r="K56" s="25"/>
      <c r="L56" s="25"/>
    </row>
    <row r="57" spans="1:12">
      <c r="A57" s="28" t="str">
        <f>IF(Values_Entered,A56+1,"")</f>
        <v/>
      </c>
      <c r="B57" s="29" t="str">
        <f t="shared" si="0"/>
        <v/>
      </c>
      <c r="C57" s="30" t="str">
        <f t="shared" si="4"/>
        <v/>
      </c>
      <c r="D57" s="30" t="str">
        <f t="shared" si="7"/>
        <v/>
      </c>
      <c r="E57" s="31" t="e">
        <f t="shared" si="1"/>
        <v>#VALUE!</v>
      </c>
      <c r="F57" s="30" t="e">
        <f t="shared" si="2"/>
        <v>#VALUE!</v>
      </c>
      <c r="G57" s="30" t="str">
        <f t="shared" si="5"/>
        <v/>
      </c>
      <c r="H57" s="30" t="str">
        <f t="shared" si="6"/>
        <v/>
      </c>
      <c r="I57" s="30" t="e">
        <f t="shared" si="3"/>
        <v>#VALUE!</v>
      </c>
      <c r="J57" s="30">
        <f>SUM($H$14:$H57)</f>
        <v>0</v>
      </c>
      <c r="K57" s="25"/>
      <c r="L57" s="25"/>
    </row>
    <row r="58" spans="1:12">
      <c r="A58" s="28" t="str">
        <f>IF(Values_Entered,A57+1,"")</f>
        <v/>
      </c>
      <c r="B58" s="29" t="str">
        <f t="shared" si="0"/>
        <v/>
      </c>
      <c r="C58" s="30" t="str">
        <f t="shared" si="4"/>
        <v/>
      </c>
      <c r="D58" s="30" t="str">
        <f t="shared" si="7"/>
        <v/>
      </c>
      <c r="E58" s="31" t="e">
        <f t="shared" si="1"/>
        <v>#VALUE!</v>
      </c>
      <c r="F58" s="30" t="e">
        <f t="shared" si="2"/>
        <v>#VALUE!</v>
      </c>
      <c r="G58" s="30" t="str">
        <f t="shared" si="5"/>
        <v/>
      </c>
      <c r="H58" s="30" t="str">
        <f t="shared" si="6"/>
        <v/>
      </c>
      <c r="I58" s="30" t="e">
        <f t="shared" si="3"/>
        <v>#VALUE!</v>
      </c>
      <c r="J58" s="30">
        <f>SUM($H$14:$H58)</f>
        <v>0</v>
      </c>
      <c r="K58" s="25"/>
      <c r="L58" s="25"/>
    </row>
    <row r="59" spans="1:12">
      <c r="A59" s="28" t="str">
        <f>IF(Values_Entered,A58+1,"")</f>
        <v/>
      </c>
      <c r="B59" s="29" t="str">
        <f t="shared" si="0"/>
        <v/>
      </c>
      <c r="C59" s="30" t="str">
        <f t="shared" si="4"/>
        <v/>
      </c>
      <c r="D59" s="30" t="str">
        <f t="shared" si="7"/>
        <v/>
      </c>
      <c r="E59" s="31" t="e">
        <f t="shared" si="1"/>
        <v>#VALUE!</v>
      </c>
      <c r="F59" s="30" t="e">
        <f t="shared" si="2"/>
        <v>#VALUE!</v>
      </c>
      <c r="G59" s="30" t="str">
        <f t="shared" si="5"/>
        <v/>
      </c>
      <c r="H59" s="30" t="str">
        <f t="shared" si="6"/>
        <v/>
      </c>
      <c r="I59" s="30" t="e">
        <f t="shared" si="3"/>
        <v>#VALUE!</v>
      </c>
      <c r="J59" s="30">
        <f>SUM($H$14:$H59)</f>
        <v>0</v>
      </c>
      <c r="K59" s="25"/>
      <c r="L59" s="25"/>
    </row>
    <row r="60" spans="1:12">
      <c r="A60" s="28" t="str">
        <f>IF(Values_Entered,A59+1,"")</f>
        <v/>
      </c>
      <c r="B60" s="29" t="str">
        <f t="shared" si="0"/>
        <v/>
      </c>
      <c r="C60" s="30" t="str">
        <f t="shared" si="4"/>
        <v/>
      </c>
      <c r="D60" s="30" t="str">
        <f t="shared" si="7"/>
        <v/>
      </c>
      <c r="E60" s="31" t="e">
        <f t="shared" si="1"/>
        <v>#VALUE!</v>
      </c>
      <c r="F60" s="30" t="e">
        <f t="shared" si="2"/>
        <v>#VALUE!</v>
      </c>
      <c r="G60" s="30" t="str">
        <f t="shared" si="5"/>
        <v/>
      </c>
      <c r="H60" s="30" t="str">
        <f t="shared" si="6"/>
        <v/>
      </c>
      <c r="I60" s="30" t="e">
        <f t="shared" si="3"/>
        <v>#VALUE!</v>
      </c>
      <c r="J60" s="30">
        <f>SUM($H$14:$H60)</f>
        <v>0</v>
      </c>
      <c r="K60" s="25"/>
      <c r="L60" s="25"/>
    </row>
    <row r="61" spans="1:12">
      <c r="A61" s="28" t="str">
        <f>IF(Values_Entered,A60+1,"")</f>
        <v/>
      </c>
      <c r="B61" s="29" t="str">
        <f t="shared" si="0"/>
        <v/>
      </c>
      <c r="C61" s="30" t="str">
        <f t="shared" si="4"/>
        <v/>
      </c>
      <c r="D61" s="30" t="str">
        <f t="shared" si="7"/>
        <v/>
      </c>
      <c r="E61" s="31" t="e">
        <f t="shared" si="1"/>
        <v>#VALUE!</v>
      </c>
      <c r="F61" s="30" t="e">
        <f t="shared" si="2"/>
        <v>#VALUE!</v>
      </c>
      <c r="G61" s="30" t="str">
        <f t="shared" si="5"/>
        <v/>
      </c>
      <c r="H61" s="30" t="str">
        <f t="shared" si="6"/>
        <v/>
      </c>
      <c r="I61" s="30" t="e">
        <f t="shared" si="3"/>
        <v>#VALUE!</v>
      </c>
      <c r="J61" s="30">
        <f>SUM($H$14:$H61)</f>
        <v>0</v>
      </c>
      <c r="K61" s="25"/>
      <c r="L61" s="25"/>
    </row>
    <row r="62" spans="1:12">
      <c r="A62" s="28" t="str">
        <f>IF(Values_Entered,A61+1,"")</f>
        <v/>
      </c>
      <c r="B62" s="29" t="str">
        <f t="shared" si="0"/>
        <v/>
      </c>
      <c r="C62" s="30" t="str">
        <f t="shared" si="4"/>
        <v/>
      </c>
      <c r="D62" s="30" t="str">
        <f t="shared" si="7"/>
        <v/>
      </c>
      <c r="E62" s="31" t="e">
        <f t="shared" si="1"/>
        <v>#VALUE!</v>
      </c>
      <c r="F62" s="30" t="e">
        <f t="shared" si="2"/>
        <v>#VALUE!</v>
      </c>
      <c r="G62" s="30" t="str">
        <f t="shared" si="5"/>
        <v/>
      </c>
      <c r="H62" s="30" t="str">
        <f t="shared" si="6"/>
        <v/>
      </c>
      <c r="I62" s="30" t="e">
        <f t="shared" si="3"/>
        <v>#VALUE!</v>
      </c>
      <c r="J62" s="30">
        <f>SUM($H$14:$H62)</f>
        <v>0</v>
      </c>
      <c r="K62" s="25"/>
      <c r="L62" s="25"/>
    </row>
    <row r="63" spans="1:12">
      <c r="A63" s="28" t="str">
        <f>IF(Values_Entered,A62+1,"")</f>
        <v/>
      </c>
      <c r="B63" s="29" t="str">
        <f t="shared" si="0"/>
        <v/>
      </c>
      <c r="C63" s="30" t="str">
        <f t="shared" si="4"/>
        <v/>
      </c>
      <c r="D63" s="30" t="str">
        <f t="shared" si="7"/>
        <v/>
      </c>
      <c r="E63" s="31" t="e">
        <f t="shared" si="1"/>
        <v>#VALUE!</v>
      </c>
      <c r="F63" s="30" t="e">
        <f t="shared" si="2"/>
        <v>#VALUE!</v>
      </c>
      <c r="G63" s="30" t="str">
        <f t="shared" si="5"/>
        <v/>
      </c>
      <c r="H63" s="30" t="str">
        <f t="shared" si="6"/>
        <v/>
      </c>
      <c r="I63" s="30" t="e">
        <f t="shared" si="3"/>
        <v>#VALUE!</v>
      </c>
      <c r="J63" s="30">
        <f>SUM($H$14:$H63)</f>
        <v>0</v>
      </c>
      <c r="K63" s="25"/>
      <c r="L63" s="25"/>
    </row>
    <row r="64" spans="1:12">
      <c r="A64" s="28" t="str">
        <f>IF(Values_Entered,A63+1,"")</f>
        <v/>
      </c>
      <c r="B64" s="29" t="str">
        <f t="shared" si="0"/>
        <v/>
      </c>
      <c r="C64" s="30" t="str">
        <f t="shared" si="4"/>
        <v/>
      </c>
      <c r="D64" s="30" t="str">
        <f t="shared" si="7"/>
        <v/>
      </c>
      <c r="E64" s="31" t="e">
        <f t="shared" si="1"/>
        <v>#VALUE!</v>
      </c>
      <c r="F64" s="30" t="e">
        <f t="shared" si="2"/>
        <v>#VALUE!</v>
      </c>
      <c r="G64" s="30" t="str">
        <f t="shared" si="5"/>
        <v/>
      </c>
      <c r="H64" s="30" t="str">
        <f t="shared" si="6"/>
        <v/>
      </c>
      <c r="I64" s="30" t="e">
        <f t="shared" si="3"/>
        <v>#VALUE!</v>
      </c>
      <c r="J64" s="30">
        <f>SUM($H$14:$H64)</f>
        <v>0</v>
      </c>
      <c r="K64" s="25"/>
      <c r="L64" s="25"/>
    </row>
    <row r="65" spans="1:12">
      <c r="A65" s="28" t="str">
        <f>IF(Values_Entered,A64+1,"")</f>
        <v/>
      </c>
      <c r="B65" s="29" t="str">
        <f t="shared" si="0"/>
        <v/>
      </c>
      <c r="C65" s="30" t="str">
        <f t="shared" si="4"/>
        <v/>
      </c>
      <c r="D65" s="30" t="str">
        <f t="shared" si="7"/>
        <v/>
      </c>
      <c r="E65" s="31" t="e">
        <f t="shared" si="1"/>
        <v>#VALUE!</v>
      </c>
      <c r="F65" s="30" t="e">
        <f t="shared" si="2"/>
        <v>#VALUE!</v>
      </c>
      <c r="G65" s="30" t="str">
        <f t="shared" si="5"/>
        <v/>
      </c>
      <c r="H65" s="30" t="str">
        <f t="shared" si="6"/>
        <v/>
      </c>
      <c r="I65" s="30" t="e">
        <f t="shared" si="3"/>
        <v>#VALUE!</v>
      </c>
      <c r="J65" s="30">
        <f>SUM($H$14:$H65)</f>
        <v>0</v>
      </c>
      <c r="K65" s="25"/>
      <c r="L65" s="25"/>
    </row>
    <row r="66" spans="1:12">
      <c r="A66" s="28" t="str">
        <f>IF(Values_Entered,A65+1,"")</f>
        <v/>
      </c>
      <c r="B66" s="29" t="str">
        <f t="shared" si="0"/>
        <v/>
      </c>
      <c r="C66" s="30" t="str">
        <f t="shared" si="4"/>
        <v/>
      </c>
      <c r="D66" s="30" t="str">
        <f t="shared" si="7"/>
        <v/>
      </c>
      <c r="E66" s="31" t="e">
        <f t="shared" si="1"/>
        <v>#VALUE!</v>
      </c>
      <c r="F66" s="30" t="e">
        <f t="shared" si="2"/>
        <v>#VALUE!</v>
      </c>
      <c r="G66" s="30" t="str">
        <f t="shared" si="5"/>
        <v/>
      </c>
      <c r="H66" s="30" t="str">
        <f t="shared" si="6"/>
        <v/>
      </c>
      <c r="I66" s="30" t="e">
        <f t="shared" si="3"/>
        <v>#VALUE!</v>
      </c>
      <c r="J66" s="30">
        <f>SUM($H$14:$H66)</f>
        <v>0</v>
      </c>
      <c r="K66" s="25"/>
      <c r="L66" s="25"/>
    </row>
    <row r="67" spans="1:12">
      <c r="A67" s="28" t="str">
        <f>IF(Values_Entered,A66+1,"")</f>
        <v/>
      </c>
      <c r="B67" s="29" t="str">
        <f t="shared" si="0"/>
        <v/>
      </c>
      <c r="C67" s="30" t="str">
        <f t="shared" si="4"/>
        <v/>
      </c>
      <c r="D67" s="30" t="str">
        <f t="shared" si="7"/>
        <v/>
      </c>
      <c r="E67" s="31" t="e">
        <f t="shared" si="1"/>
        <v>#VALUE!</v>
      </c>
      <c r="F67" s="30" t="e">
        <f t="shared" si="2"/>
        <v>#VALUE!</v>
      </c>
      <c r="G67" s="30" t="str">
        <f t="shared" si="5"/>
        <v/>
      </c>
      <c r="H67" s="30" t="str">
        <f t="shared" si="6"/>
        <v/>
      </c>
      <c r="I67" s="30" t="e">
        <f t="shared" si="3"/>
        <v>#VALUE!</v>
      </c>
      <c r="J67" s="30">
        <f>SUM($H$14:$H67)</f>
        <v>0</v>
      </c>
      <c r="K67" s="25"/>
      <c r="L67" s="25"/>
    </row>
    <row r="68" spans="1:12">
      <c r="A68" s="28" t="str">
        <f>IF(Values_Entered,A67+1,"")</f>
        <v/>
      </c>
      <c r="B68" s="29" t="str">
        <f t="shared" si="0"/>
        <v/>
      </c>
      <c r="C68" s="30" t="str">
        <f t="shared" si="4"/>
        <v/>
      </c>
      <c r="D68" s="30" t="str">
        <f t="shared" si="7"/>
        <v/>
      </c>
      <c r="E68" s="31" t="e">
        <f t="shared" si="1"/>
        <v>#VALUE!</v>
      </c>
      <c r="F68" s="30" t="e">
        <f t="shared" si="2"/>
        <v>#VALUE!</v>
      </c>
      <c r="G68" s="30" t="str">
        <f t="shared" si="5"/>
        <v/>
      </c>
      <c r="H68" s="30" t="str">
        <f t="shared" si="6"/>
        <v/>
      </c>
      <c r="I68" s="30" t="e">
        <f t="shared" si="3"/>
        <v>#VALUE!</v>
      </c>
      <c r="J68" s="30">
        <f>SUM($H$14:$H68)</f>
        <v>0</v>
      </c>
      <c r="K68" s="25"/>
      <c r="L68" s="25"/>
    </row>
    <row r="69" spans="1:12">
      <c r="A69" s="28" t="str">
        <f>IF(Values_Entered,A68+1,"")</f>
        <v/>
      </c>
      <c r="B69" s="29" t="str">
        <f t="shared" si="0"/>
        <v/>
      </c>
      <c r="C69" s="30" t="str">
        <f t="shared" si="4"/>
        <v/>
      </c>
      <c r="D69" s="30" t="str">
        <f t="shared" si="7"/>
        <v/>
      </c>
      <c r="E69" s="31" t="e">
        <f t="shared" si="1"/>
        <v>#VALUE!</v>
      </c>
      <c r="F69" s="30" t="e">
        <f t="shared" si="2"/>
        <v>#VALUE!</v>
      </c>
      <c r="G69" s="30" t="str">
        <f t="shared" si="5"/>
        <v/>
      </c>
      <c r="H69" s="30" t="str">
        <f t="shared" si="6"/>
        <v/>
      </c>
      <c r="I69" s="30" t="e">
        <f t="shared" si="3"/>
        <v>#VALUE!</v>
      </c>
      <c r="J69" s="30">
        <f>SUM($H$14:$H69)</f>
        <v>0</v>
      </c>
      <c r="K69" s="25"/>
      <c r="L69" s="25"/>
    </row>
    <row r="70" spans="1:12">
      <c r="A70" s="28" t="str">
        <f>IF(Values_Entered,A69+1,"")</f>
        <v/>
      </c>
      <c r="B70" s="29" t="str">
        <f t="shared" si="0"/>
        <v/>
      </c>
      <c r="C70" s="30" t="str">
        <f t="shared" si="4"/>
        <v/>
      </c>
      <c r="D70" s="30" t="str">
        <f t="shared" si="7"/>
        <v/>
      </c>
      <c r="E70" s="31" t="e">
        <f t="shared" si="1"/>
        <v>#VALUE!</v>
      </c>
      <c r="F70" s="30" t="e">
        <f t="shared" si="2"/>
        <v>#VALUE!</v>
      </c>
      <c r="G70" s="30" t="str">
        <f t="shared" si="5"/>
        <v/>
      </c>
      <c r="H70" s="30" t="str">
        <f t="shared" si="6"/>
        <v/>
      </c>
      <c r="I70" s="30" t="e">
        <f t="shared" si="3"/>
        <v>#VALUE!</v>
      </c>
      <c r="J70" s="30">
        <f>SUM($H$14:$H70)</f>
        <v>0</v>
      </c>
      <c r="K70" s="25"/>
      <c r="L70" s="25"/>
    </row>
    <row r="71" spans="1:12">
      <c r="A71" s="28" t="str">
        <f>IF(Values_Entered,A70+1,"")</f>
        <v/>
      </c>
      <c r="B71" s="29" t="str">
        <f t="shared" si="0"/>
        <v/>
      </c>
      <c r="C71" s="30" t="str">
        <f t="shared" si="4"/>
        <v/>
      </c>
      <c r="D71" s="30" t="str">
        <f t="shared" si="7"/>
        <v/>
      </c>
      <c r="E71" s="31" t="e">
        <f t="shared" si="1"/>
        <v>#VALUE!</v>
      </c>
      <c r="F71" s="30" t="e">
        <f t="shared" si="2"/>
        <v>#VALUE!</v>
      </c>
      <c r="G71" s="30" t="str">
        <f t="shared" si="5"/>
        <v/>
      </c>
      <c r="H71" s="30" t="str">
        <f t="shared" si="6"/>
        <v/>
      </c>
      <c r="I71" s="30" t="e">
        <f t="shared" si="3"/>
        <v>#VALUE!</v>
      </c>
      <c r="J71" s="30">
        <f>SUM($H$14:$H71)</f>
        <v>0</v>
      </c>
      <c r="K71" s="25"/>
      <c r="L71" s="25"/>
    </row>
    <row r="72" spans="1:12">
      <c r="A72" s="28" t="str">
        <f>IF(Values_Entered,A71+1,"")</f>
        <v/>
      </c>
      <c r="B72" s="29" t="str">
        <f t="shared" si="0"/>
        <v/>
      </c>
      <c r="C72" s="30" t="str">
        <f t="shared" si="4"/>
        <v/>
      </c>
      <c r="D72" s="30" t="str">
        <f t="shared" si="7"/>
        <v/>
      </c>
      <c r="E72" s="31" t="e">
        <f t="shared" si="1"/>
        <v>#VALUE!</v>
      </c>
      <c r="F72" s="30" t="e">
        <f t="shared" si="2"/>
        <v>#VALUE!</v>
      </c>
      <c r="G72" s="30" t="str">
        <f t="shared" si="5"/>
        <v/>
      </c>
      <c r="H72" s="30" t="str">
        <f t="shared" si="6"/>
        <v/>
      </c>
      <c r="I72" s="30" t="e">
        <f t="shared" si="3"/>
        <v>#VALUE!</v>
      </c>
      <c r="J72" s="30">
        <f>SUM($H$14:$H72)</f>
        <v>0</v>
      </c>
      <c r="K72" s="25"/>
      <c r="L72" s="25"/>
    </row>
    <row r="73" spans="1:12">
      <c r="A73" s="28" t="str">
        <f>IF(Values_Entered,A72+1,"")</f>
        <v/>
      </c>
      <c r="B73" s="29" t="str">
        <f t="shared" si="0"/>
        <v/>
      </c>
      <c r="C73" s="30" t="str">
        <f t="shared" si="4"/>
        <v/>
      </c>
      <c r="D73" s="30" t="str">
        <f t="shared" si="7"/>
        <v/>
      </c>
      <c r="E73" s="31" t="e">
        <f t="shared" si="1"/>
        <v>#VALUE!</v>
      </c>
      <c r="F73" s="30" t="e">
        <f t="shared" si="2"/>
        <v>#VALUE!</v>
      </c>
      <c r="G73" s="30" t="str">
        <f t="shared" si="5"/>
        <v/>
      </c>
      <c r="H73" s="30" t="str">
        <f t="shared" si="6"/>
        <v/>
      </c>
      <c r="I73" s="30" t="e">
        <f t="shared" si="3"/>
        <v>#VALUE!</v>
      </c>
      <c r="J73" s="30">
        <f>SUM($H$14:$H73)</f>
        <v>0</v>
      </c>
      <c r="K73" s="25"/>
      <c r="L73" s="25"/>
    </row>
    <row r="74" spans="1:12">
      <c r="A74" s="28" t="str">
        <f>IF(Values_Entered,A73+1,"")</f>
        <v/>
      </c>
      <c r="B74" s="29" t="str">
        <f t="shared" si="0"/>
        <v/>
      </c>
      <c r="C74" s="30" t="str">
        <f t="shared" si="4"/>
        <v/>
      </c>
      <c r="D74" s="30" t="str">
        <f t="shared" si="7"/>
        <v/>
      </c>
      <c r="E74" s="31" t="e">
        <f t="shared" si="1"/>
        <v>#VALUE!</v>
      </c>
      <c r="F74" s="30" t="e">
        <f t="shared" si="2"/>
        <v>#VALUE!</v>
      </c>
      <c r="G74" s="30" t="str">
        <f t="shared" si="5"/>
        <v/>
      </c>
      <c r="H74" s="30" t="str">
        <f t="shared" si="6"/>
        <v/>
      </c>
      <c r="I74" s="30" t="e">
        <f t="shared" si="3"/>
        <v>#VALUE!</v>
      </c>
      <c r="J74" s="30">
        <f>SUM($H$14:$H74)</f>
        <v>0</v>
      </c>
      <c r="K74" s="25"/>
      <c r="L74" s="25"/>
    </row>
    <row r="75" spans="1:12">
      <c r="A75" s="28" t="str">
        <f>IF(Values_Entered,A74+1,"")</f>
        <v/>
      </c>
      <c r="B75" s="29" t="str">
        <f t="shared" si="0"/>
        <v/>
      </c>
      <c r="C75" s="30" t="str">
        <f t="shared" si="4"/>
        <v/>
      </c>
      <c r="D75" s="30" t="str">
        <f t="shared" si="7"/>
        <v/>
      </c>
      <c r="E75" s="31" t="e">
        <f t="shared" si="1"/>
        <v>#VALUE!</v>
      </c>
      <c r="F75" s="30" t="e">
        <f t="shared" si="2"/>
        <v>#VALUE!</v>
      </c>
      <c r="G75" s="30" t="str">
        <f t="shared" si="5"/>
        <v/>
      </c>
      <c r="H75" s="30" t="str">
        <f t="shared" si="6"/>
        <v/>
      </c>
      <c r="I75" s="30" t="e">
        <f t="shared" si="3"/>
        <v>#VALUE!</v>
      </c>
      <c r="J75" s="30">
        <f>SUM($H$14:$H75)</f>
        <v>0</v>
      </c>
      <c r="K75" s="25"/>
      <c r="L75" s="25"/>
    </row>
    <row r="76" spans="1:12">
      <c r="A76" s="28" t="str">
        <f>IF(Values_Entered,A75+1,"")</f>
        <v/>
      </c>
      <c r="B76" s="29" t="str">
        <f t="shared" si="0"/>
        <v/>
      </c>
      <c r="C76" s="30" t="str">
        <f t="shared" si="4"/>
        <v/>
      </c>
      <c r="D76" s="30" t="str">
        <f t="shared" si="7"/>
        <v/>
      </c>
      <c r="E76" s="31" t="e">
        <f t="shared" si="1"/>
        <v>#VALUE!</v>
      </c>
      <c r="F76" s="30" t="e">
        <f t="shared" si="2"/>
        <v>#VALUE!</v>
      </c>
      <c r="G76" s="30" t="str">
        <f t="shared" si="5"/>
        <v/>
      </c>
      <c r="H76" s="30" t="str">
        <f t="shared" si="6"/>
        <v/>
      </c>
      <c r="I76" s="30" t="e">
        <f t="shared" si="3"/>
        <v>#VALUE!</v>
      </c>
      <c r="J76" s="30">
        <f>SUM($H$14:$H76)</f>
        <v>0</v>
      </c>
      <c r="K76" s="25"/>
      <c r="L76" s="25"/>
    </row>
    <row r="77" spans="1:12">
      <c r="A77" s="28" t="str">
        <f>IF(Values_Entered,A76+1,"")</f>
        <v/>
      </c>
      <c r="B77" s="29" t="str">
        <f t="shared" si="0"/>
        <v/>
      </c>
      <c r="C77" s="30" t="str">
        <f t="shared" si="4"/>
        <v/>
      </c>
      <c r="D77" s="30" t="str">
        <f t="shared" si="7"/>
        <v/>
      </c>
      <c r="E77" s="31" t="e">
        <f t="shared" si="1"/>
        <v>#VALUE!</v>
      </c>
      <c r="F77" s="30" t="e">
        <f t="shared" si="2"/>
        <v>#VALUE!</v>
      </c>
      <c r="G77" s="30" t="str">
        <f t="shared" si="5"/>
        <v/>
      </c>
      <c r="H77" s="30" t="str">
        <f t="shared" si="6"/>
        <v/>
      </c>
      <c r="I77" s="30" t="e">
        <f t="shared" si="3"/>
        <v>#VALUE!</v>
      </c>
      <c r="J77" s="30">
        <f>SUM($H$14:$H77)</f>
        <v>0</v>
      </c>
      <c r="K77" s="25"/>
      <c r="L77" s="25"/>
    </row>
    <row r="78" spans="1:12">
      <c r="A78" s="28" t="str">
        <f>IF(Values_Entered,A77+1,"")</f>
        <v/>
      </c>
      <c r="B78" s="29" t="str">
        <f t="shared" ref="B78:B141" si="8">IF(Pay_Num&lt;&gt;"",DATE(YEAR(Loan_Start),MONTH(Loan_Start)+(Pay_Num)*12/Num_Pmt_Per_Year,DAY(Loan_Start)),"")</f>
        <v/>
      </c>
      <c r="C78" s="30" t="str">
        <f t="shared" si="4"/>
        <v/>
      </c>
      <c r="D78" s="30" t="str">
        <f t="shared" si="7"/>
        <v/>
      </c>
      <c r="E78" s="31" t="e">
        <f t="shared" ref="E78:E141" si="9">IF(AND(Pay_Num&lt;&gt;"",Sched_Pay+Scheduled_Extra_Payments&lt;Beg_Bal),Scheduled_Extra_Payments,IF(AND(Pay_Num&lt;&gt;"",Beg_Bal-Sched_Pay&gt;0),Beg_Bal-Sched_Pay,IF(Pay_Num&lt;&gt;"",0,"")))</f>
        <v>#VALUE!</v>
      </c>
      <c r="F78" s="30" t="e">
        <f t="shared" ref="F78:F141" si="10">IF(AND(Pay_Num&lt;&gt;"",Sched_Pay+Extra_Pay&lt;Beg_Bal),Sched_Pay+Extra_Pay,IF(Pay_Num&lt;&gt;"",Beg_Bal,""))</f>
        <v>#VALUE!</v>
      </c>
      <c r="G78" s="30" t="str">
        <f t="shared" si="5"/>
        <v/>
      </c>
      <c r="H78" s="30" t="str">
        <f t="shared" si="6"/>
        <v/>
      </c>
      <c r="I78" s="30" t="e">
        <f t="shared" ref="I78:I141" si="11">IF(AND(Pay_Num&lt;&gt;"",Sched_Pay+Extra_Pay&lt;Beg_Bal),Beg_Bal-Princ,IF(Pay_Num&lt;&gt;"",0,""))</f>
        <v>#VALUE!</v>
      </c>
      <c r="J78" s="30">
        <f>SUM($H$14:$H78)</f>
        <v>0</v>
      </c>
      <c r="K78" s="25"/>
      <c r="L78" s="25"/>
    </row>
    <row r="79" spans="1:12">
      <c r="A79" s="28" t="str">
        <f>IF(Values_Entered,A78+1,"")</f>
        <v/>
      </c>
      <c r="B79" s="29" t="str">
        <f t="shared" si="8"/>
        <v/>
      </c>
      <c r="C79" s="30" t="str">
        <f t="shared" ref="C79:C142" si="12">IF(Pay_Num&lt;&gt;"",I78,"")</f>
        <v/>
      </c>
      <c r="D79" s="30" t="str">
        <f t="shared" si="7"/>
        <v/>
      </c>
      <c r="E79" s="31" t="e">
        <f t="shared" si="9"/>
        <v>#VALUE!</v>
      </c>
      <c r="F79" s="30" t="e">
        <f t="shared" si="10"/>
        <v>#VALUE!</v>
      </c>
      <c r="G79" s="30" t="str">
        <f t="shared" ref="G79:G142" si="13">IF(Pay_Num&lt;&gt;"",Total_Pay-Int,"")</f>
        <v/>
      </c>
      <c r="H79" s="30" t="str">
        <f t="shared" ref="H79:H142" si="14">IF(Pay_Num&lt;&gt;"",Beg_Bal*Interest_Rate/Num_Pmt_Per_Year,"")</f>
        <v/>
      </c>
      <c r="I79" s="30" t="e">
        <f t="shared" si="11"/>
        <v>#VALUE!</v>
      </c>
      <c r="J79" s="30">
        <f>SUM($H$14:$H79)</f>
        <v>0</v>
      </c>
      <c r="K79" s="25"/>
      <c r="L79" s="25"/>
    </row>
    <row r="80" spans="1:12">
      <c r="A80" s="28" t="str">
        <f>IF(Values_Entered,A79+1,"")</f>
        <v/>
      </c>
      <c r="B80" s="29" t="str">
        <f t="shared" si="8"/>
        <v/>
      </c>
      <c r="C80" s="30" t="str">
        <f t="shared" si="12"/>
        <v/>
      </c>
      <c r="D80" s="30" t="str">
        <f t="shared" ref="D80:D143" si="15">IF(Pay_Num&lt;&gt;"",Scheduled_Monthly_Payment,"")</f>
        <v/>
      </c>
      <c r="E80" s="31" t="e">
        <f t="shared" si="9"/>
        <v>#VALUE!</v>
      </c>
      <c r="F80" s="30" t="e">
        <f t="shared" si="10"/>
        <v>#VALUE!</v>
      </c>
      <c r="G80" s="30" t="str">
        <f t="shared" si="13"/>
        <v/>
      </c>
      <c r="H80" s="30" t="str">
        <f t="shared" si="14"/>
        <v/>
      </c>
      <c r="I80" s="30" t="e">
        <f t="shared" si="11"/>
        <v>#VALUE!</v>
      </c>
      <c r="J80" s="30">
        <f>SUM($H$14:$H80)</f>
        <v>0</v>
      </c>
      <c r="K80" s="25"/>
      <c r="L80" s="25"/>
    </row>
    <row r="81" spans="1:12">
      <c r="A81" s="28" t="str">
        <f>IF(Values_Entered,A80+1,"")</f>
        <v/>
      </c>
      <c r="B81" s="29" t="str">
        <f t="shared" si="8"/>
        <v/>
      </c>
      <c r="C81" s="30" t="str">
        <f t="shared" si="12"/>
        <v/>
      </c>
      <c r="D81" s="30" t="str">
        <f t="shared" si="15"/>
        <v/>
      </c>
      <c r="E81" s="31" t="e">
        <f t="shared" si="9"/>
        <v>#VALUE!</v>
      </c>
      <c r="F81" s="30" t="e">
        <f t="shared" si="10"/>
        <v>#VALUE!</v>
      </c>
      <c r="G81" s="30" t="str">
        <f t="shared" si="13"/>
        <v/>
      </c>
      <c r="H81" s="30" t="str">
        <f t="shared" si="14"/>
        <v/>
      </c>
      <c r="I81" s="30" t="e">
        <f t="shared" si="11"/>
        <v>#VALUE!</v>
      </c>
      <c r="J81" s="30">
        <f>SUM($H$14:$H81)</f>
        <v>0</v>
      </c>
      <c r="K81" s="25"/>
      <c r="L81" s="25"/>
    </row>
    <row r="82" spans="1:12">
      <c r="A82" s="28" t="str">
        <f>IF(Values_Entered,A81+1,"")</f>
        <v/>
      </c>
      <c r="B82" s="29" t="str">
        <f t="shared" si="8"/>
        <v/>
      </c>
      <c r="C82" s="30" t="str">
        <f t="shared" si="12"/>
        <v/>
      </c>
      <c r="D82" s="30" t="str">
        <f t="shared" si="15"/>
        <v/>
      </c>
      <c r="E82" s="31" t="e">
        <f t="shared" si="9"/>
        <v>#VALUE!</v>
      </c>
      <c r="F82" s="30" t="e">
        <f t="shared" si="10"/>
        <v>#VALUE!</v>
      </c>
      <c r="G82" s="30" t="str">
        <f t="shared" si="13"/>
        <v/>
      </c>
      <c r="H82" s="30" t="str">
        <f t="shared" si="14"/>
        <v/>
      </c>
      <c r="I82" s="30" t="e">
        <f t="shared" si="11"/>
        <v>#VALUE!</v>
      </c>
      <c r="J82" s="30">
        <f>SUM($H$14:$H82)</f>
        <v>0</v>
      </c>
      <c r="K82" s="25"/>
      <c r="L82" s="25"/>
    </row>
    <row r="83" spans="1:12">
      <c r="A83" s="28" t="str">
        <f>IF(Values_Entered,A82+1,"")</f>
        <v/>
      </c>
      <c r="B83" s="29" t="str">
        <f t="shared" si="8"/>
        <v/>
      </c>
      <c r="C83" s="30" t="str">
        <f t="shared" si="12"/>
        <v/>
      </c>
      <c r="D83" s="30" t="str">
        <f t="shared" si="15"/>
        <v/>
      </c>
      <c r="E83" s="31" t="e">
        <f t="shared" si="9"/>
        <v>#VALUE!</v>
      </c>
      <c r="F83" s="30" t="e">
        <f t="shared" si="10"/>
        <v>#VALUE!</v>
      </c>
      <c r="G83" s="30" t="str">
        <f t="shared" si="13"/>
        <v/>
      </c>
      <c r="H83" s="30" t="str">
        <f t="shared" si="14"/>
        <v/>
      </c>
      <c r="I83" s="30" t="e">
        <f t="shared" si="11"/>
        <v>#VALUE!</v>
      </c>
      <c r="J83" s="30">
        <f>SUM($H$14:$H83)</f>
        <v>0</v>
      </c>
      <c r="K83" s="25"/>
      <c r="L83" s="25"/>
    </row>
    <row r="84" spans="1:12">
      <c r="A84" s="28" t="str">
        <f>IF(Values_Entered,A83+1,"")</f>
        <v/>
      </c>
      <c r="B84" s="29" t="str">
        <f t="shared" si="8"/>
        <v/>
      </c>
      <c r="C84" s="30" t="str">
        <f t="shared" si="12"/>
        <v/>
      </c>
      <c r="D84" s="30" t="str">
        <f t="shared" si="15"/>
        <v/>
      </c>
      <c r="E84" s="31" t="e">
        <f t="shared" si="9"/>
        <v>#VALUE!</v>
      </c>
      <c r="F84" s="30" t="e">
        <f t="shared" si="10"/>
        <v>#VALUE!</v>
      </c>
      <c r="G84" s="30" t="str">
        <f t="shared" si="13"/>
        <v/>
      </c>
      <c r="H84" s="30" t="str">
        <f t="shared" si="14"/>
        <v/>
      </c>
      <c r="I84" s="30" t="e">
        <f t="shared" si="11"/>
        <v>#VALUE!</v>
      </c>
      <c r="J84" s="30">
        <f>SUM($H$14:$H84)</f>
        <v>0</v>
      </c>
      <c r="K84" s="25"/>
      <c r="L84" s="25"/>
    </row>
    <row r="85" spans="1:12">
      <c r="A85" s="28" t="str">
        <f>IF(Values_Entered,A84+1,"")</f>
        <v/>
      </c>
      <c r="B85" s="29" t="str">
        <f t="shared" si="8"/>
        <v/>
      </c>
      <c r="C85" s="30" t="str">
        <f t="shared" si="12"/>
        <v/>
      </c>
      <c r="D85" s="30" t="str">
        <f t="shared" si="15"/>
        <v/>
      </c>
      <c r="E85" s="31" t="e">
        <f t="shared" si="9"/>
        <v>#VALUE!</v>
      </c>
      <c r="F85" s="30" t="e">
        <f t="shared" si="10"/>
        <v>#VALUE!</v>
      </c>
      <c r="G85" s="30" t="str">
        <f t="shared" si="13"/>
        <v/>
      </c>
      <c r="H85" s="30" t="str">
        <f t="shared" si="14"/>
        <v/>
      </c>
      <c r="I85" s="30" t="e">
        <f t="shared" si="11"/>
        <v>#VALUE!</v>
      </c>
      <c r="J85" s="30">
        <f>SUM($H$14:$H85)</f>
        <v>0</v>
      </c>
      <c r="K85" s="25"/>
      <c r="L85" s="25"/>
    </row>
    <row r="86" spans="1:12">
      <c r="A86" s="28" t="str">
        <f>IF(Values_Entered,A85+1,"")</f>
        <v/>
      </c>
      <c r="B86" s="29" t="str">
        <f t="shared" si="8"/>
        <v/>
      </c>
      <c r="C86" s="30" t="str">
        <f t="shared" si="12"/>
        <v/>
      </c>
      <c r="D86" s="30" t="str">
        <f t="shared" si="15"/>
        <v/>
      </c>
      <c r="E86" s="31" t="e">
        <f t="shared" si="9"/>
        <v>#VALUE!</v>
      </c>
      <c r="F86" s="30" t="e">
        <f t="shared" si="10"/>
        <v>#VALUE!</v>
      </c>
      <c r="G86" s="30" t="str">
        <f t="shared" si="13"/>
        <v/>
      </c>
      <c r="H86" s="30" t="str">
        <f t="shared" si="14"/>
        <v/>
      </c>
      <c r="I86" s="30" t="e">
        <f t="shared" si="11"/>
        <v>#VALUE!</v>
      </c>
      <c r="J86" s="30">
        <f>SUM($H$14:$H86)</f>
        <v>0</v>
      </c>
      <c r="K86" s="25"/>
      <c r="L86" s="25"/>
    </row>
    <row r="87" spans="1:12">
      <c r="A87" s="28" t="str">
        <f>IF(Values_Entered,A86+1,"")</f>
        <v/>
      </c>
      <c r="B87" s="29" t="str">
        <f t="shared" si="8"/>
        <v/>
      </c>
      <c r="C87" s="30" t="str">
        <f t="shared" si="12"/>
        <v/>
      </c>
      <c r="D87" s="30" t="str">
        <f t="shared" si="15"/>
        <v/>
      </c>
      <c r="E87" s="31" t="e">
        <f t="shared" si="9"/>
        <v>#VALUE!</v>
      </c>
      <c r="F87" s="30" t="e">
        <f t="shared" si="10"/>
        <v>#VALUE!</v>
      </c>
      <c r="G87" s="30" t="str">
        <f t="shared" si="13"/>
        <v/>
      </c>
      <c r="H87" s="30" t="str">
        <f t="shared" si="14"/>
        <v/>
      </c>
      <c r="I87" s="30" t="e">
        <f t="shared" si="11"/>
        <v>#VALUE!</v>
      </c>
      <c r="J87" s="30">
        <f>SUM($H$14:$H87)</f>
        <v>0</v>
      </c>
      <c r="K87" s="25"/>
      <c r="L87" s="25"/>
    </row>
    <row r="88" spans="1:12">
      <c r="A88" s="28" t="str">
        <f>IF(Values_Entered,A87+1,"")</f>
        <v/>
      </c>
      <c r="B88" s="29" t="str">
        <f t="shared" si="8"/>
        <v/>
      </c>
      <c r="C88" s="30" t="str">
        <f t="shared" si="12"/>
        <v/>
      </c>
      <c r="D88" s="30" t="str">
        <f t="shared" si="15"/>
        <v/>
      </c>
      <c r="E88" s="31" t="e">
        <f t="shared" si="9"/>
        <v>#VALUE!</v>
      </c>
      <c r="F88" s="30" t="e">
        <f t="shared" si="10"/>
        <v>#VALUE!</v>
      </c>
      <c r="G88" s="30" t="str">
        <f t="shared" si="13"/>
        <v/>
      </c>
      <c r="H88" s="30" t="str">
        <f t="shared" si="14"/>
        <v/>
      </c>
      <c r="I88" s="30" t="e">
        <f t="shared" si="11"/>
        <v>#VALUE!</v>
      </c>
      <c r="J88" s="30">
        <f>SUM($H$14:$H88)</f>
        <v>0</v>
      </c>
      <c r="K88" s="25"/>
      <c r="L88" s="25"/>
    </row>
    <row r="89" spans="1:12">
      <c r="A89" s="28" t="str">
        <f>IF(Values_Entered,A88+1,"")</f>
        <v/>
      </c>
      <c r="B89" s="29" t="str">
        <f t="shared" si="8"/>
        <v/>
      </c>
      <c r="C89" s="30" t="str">
        <f t="shared" si="12"/>
        <v/>
      </c>
      <c r="D89" s="30" t="str">
        <f t="shared" si="15"/>
        <v/>
      </c>
      <c r="E89" s="31" t="e">
        <f t="shared" si="9"/>
        <v>#VALUE!</v>
      </c>
      <c r="F89" s="30" t="e">
        <f t="shared" si="10"/>
        <v>#VALUE!</v>
      </c>
      <c r="G89" s="30" t="str">
        <f t="shared" si="13"/>
        <v/>
      </c>
      <c r="H89" s="30" t="str">
        <f t="shared" si="14"/>
        <v/>
      </c>
      <c r="I89" s="30" t="e">
        <f t="shared" si="11"/>
        <v>#VALUE!</v>
      </c>
      <c r="J89" s="30">
        <f>SUM($H$14:$H89)</f>
        <v>0</v>
      </c>
      <c r="K89" s="25"/>
      <c r="L89" s="25"/>
    </row>
    <row r="90" spans="1:12">
      <c r="A90" s="28" t="str">
        <f>IF(Values_Entered,A89+1,"")</f>
        <v/>
      </c>
      <c r="B90" s="29" t="str">
        <f t="shared" si="8"/>
        <v/>
      </c>
      <c r="C90" s="30" t="str">
        <f t="shared" si="12"/>
        <v/>
      </c>
      <c r="D90" s="30" t="str">
        <f t="shared" si="15"/>
        <v/>
      </c>
      <c r="E90" s="31" t="e">
        <f t="shared" si="9"/>
        <v>#VALUE!</v>
      </c>
      <c r="F90" s="30" t="e">
        <f t="shared" si="10"/>
        <v>#VALUE!</v>
      </c>
      <c r="G90" s="30" t="str">
        <f t="shared" si="13"/>
        <v/>
      </c>
      <c r="H90" s="30" t="str">
        <f t="shared" si="14"/>
        <v/>
      </c>
      <c r="I90" s="30" t="e">
        <f t="shared" si="11"/>
        <v>#VALUE!</v>
      </c>
      <c r="J90" s="30">
        <f>SUM($H$14:$H90)</f>
        <v>0</v>
      </c>
      <c r="K90" s="25"/>
      <c r="L90" s="25"/>
    </row>
    <row r="91" spans="1:12">
      <c r="A91" s="28" t="str">
        <f>IF(Values_Entered,A90+1,"")</f>
        <v/>
      </c>
      <c r="B91" s="29" t="str">
        <f t="shared" si="8"/>
        <v/>
      </c>
      <c r="C91" s="30" t="str">
        <f t="shared" si="12"/>
        <v/>
      </c>
      <c r="D91" s="30" t="str">
        <f t="shared" si="15"/>
        <v/>
      </c>
      <c r="E91" s="31" t="e">
        <f t="shared" si="9"/>
        <v>#VALUE!</v>
      </c>
      <c r="F91" s="30" t="e">
        <f t="shared" si="10"/>
        <v>#VALUE!</v>
      </c>
      <c r="G91" s="30" t="str">
        <f t="shared" si="13"/>
        <v/>
      </c>
      <c r="H91" s="30" t="str">
        <f t="shared" si="14"/>
        <v/>
      </c>
      <c r="I91" s="30" t="e">
        <f t="shared" si="11"/>
        <v>#VALUE!</v>
      </c>
      <c r="J91" s="30">
        <f>SUM($H$14:$H91)</f>
        <v>0</v>
      </c>
      <c r="K91" s="25"/>
      <c r="L91" s="25"/>
    </row>
    <row r="92" spans="1:12">
      <c r="A92" s="28" t="str">
        <f>IF(Values_Entered,A91+1,"")</f>
        <v/>
      </c>
      <c r="B92" s="29" t="str">
        <f t="shared" si="8"/>
        <v/>
      </c>
      <c r="C92" s="30" t="str">
        <f t="shared" si="12"/>
        <v/>
      </c>
      <c r="D92" s="30" t="str">
        <f t="shared" si="15"/>
        <v/>
      </c>
      <c r="E92" s="31" t="e">
        <f t="shared" si="9"/>
        <v>#VALUE!</v>
      </c>
      <c r="F92" s="30" t="e">
        <f t="shared" si="10"/>
        <v>#VALUE!</v>
      </c>
      <c r="G92" s="30" t="str">
        <f t="shared" si="13"/>
        <v/>
      </c>
      <c r="H92" s="30" t="str">
        <f t="shared" si="14"/>
        <v/>
      </c>
      <c r="I92" s="30" t="e">
        <f t="shared" si="11"/>
        <v>#VALUE!</v>
      </c>
      <c r="J92" s="30">
        <f>SUM($H$14:$H92)</f>
        <v>0</v>
      </c>
      <c r="K92" s="25"/>
      <c r="L92" s="25"/>
    </row>
    <row r="93" spans="1:12">
      <c r="A93" s="28" t="str">
        <f>IF(Values_Entered,A92+1,"")</f>
        <v/>
      </c>
      <c r="B93" s="29" t="str">
        <f t="shared" si="8"/>
        <v/>
      </c>
      <c r="C93" s="30" t="str">
        <f t="shared" si="12"/>
        <v/>
      </c>
      <c r="D93" s="30" t="str">
        <f t="shared" si="15"/>
        <v/>
      </c>
      <c r="E93" s="31" t="e">
        <f t="shared" si="9"/>
        <v>#VALUE!</v>
      </c>
      <c r="F93" s="30" t="e">
        <f t="shared" si="10"/>
        <v>#VALUE!</v>
      </c>
      <c r="G93" s="30" t="str">
        <f t="shared" si="13"/>
        <v/>
      </c>
      <c r="H93" s="30" t="str">
        <f t="shared" si="14"/>
        <v/>
      </c>
      <c r="I93" s="30" t="e">
        <f t="shared" si="11"/>
        <v>#VALUE!</v>
      </c>
      <c r="J93" s="30">
        <f>SUM($H$14:$H93)</f>
        <v>0</v>
      </c>
      <c r="K93" s="25"/>
      <c r="L93" s="25"/>
    </row>
    <row r="94" spans="1:12">
      <c r="A94" s="28" t="str">
        <f>IF(Values_Entered,A93+1,"")</f>
        <v/>
      </c>
      <c r="B94" s="29" t="str">
        <f t="shared" si="8"/>
        <v/>
      </c>
      <c r="C94" s="30" t="str">
        <f t="shared" si="12"/>
        <v/>
      </c>
      <c r="D94" s="30" t="str">
        <f t="shared" si="15"/>
        <v/>
      </c>
      <c r="E94" s="31" t="e">
        <f t="shared" si="9"/>
        <v>#VALUE!</v>
      </c>
      <c r="F94" s="30" t="e">
        <f t="shared" si="10"/>
        <v>#VALUE!</v>
      </c>
      <c r="G94" s="30" t="str">
        <f t="shared" si="13"/>
        <v/>
      </c>
      <c r="H94" s="30" t="str">
        <f t="shared" si="14"/>
        <v/>
      </c>
      <c r="I94" s="30" t="e">
        <f t="shared" si="11"/>
        <v>#VALUE!</v>
      </c>
      <c r="J94" s="30">
        <f>SUM($H$14:$H94)</f>
        <v>0</v>
      </c>
      <c r="K94" s="25"/>
      <c r="L94" s="25"/>
    </row>
    <row r="95" spans="1:12">
      <c r="A95" s="28" t="str">
        <f>IF(Values_Entered,A94+1,"")</f>
        <v/>
      </c>
      <c r="B95" s="29" t="str">
        <f t="shared" si="8"/>
        <v/>
      </c>
      <c r="C95" s="30" t="str">
        <f t="shared" si="12"/>
        <v/>
      </c>
      <c r="D95" s="30" t="str">
        <f t="shared" si="15"/>
        <v/>
      </c>
      <c r="E95" s="31" t="e">
        <f t="shared" si="9"/>
        <v>#VALUE!</v>
      </c>
      <c r="F95" s="30" t="e">
        <f t="shared" si="10"/>
        <v>#VALUE!</v>
      </c>
      <c r="G95" s="30" t="str">
        <f t="shared" si="13"/>
        <v/>
      </c>
      <c r="H95" s="30" t="str">
        <f t="shared" si="14"/>
        <v/>
      </c>
      <c r="I95" s="30" t="e">
        <f t="shared" si="11"/>
        <v>#VALUE!</v>
      </c>
      <c r="J95" s="30">
        <f>SUM($H$14:$H95)</f>
        <v>0</v>
      </c>
      <c r="K95" s="25"/>
      <c r="L95" s="25"/>
    </row>
    <row r="96" spans="1:12">
      <c r="A96" s="28" t="str">
        <f>IF(Values_Entered,A95+1,"")</f>
        <v/>
      </c>
      <c r="B96" s="29" t="str">
        <f t="shared" si="8"/>
        <v/>
      </c>
      <c r="C96" s="30" t="str">
        <f t="shared" si="12"/>
        <v/>
      </c>
      <c r="D96" s="30" t="str">
        <f t="shared" si="15"/>
        <v/>
      </c>
      <c r="E96" s="31" t="e">
        <f t="shared" si="9"/>
        <v>#VALUE!</v>
      </c>
      <c r="F96" s="30" t="e">
        <f t="shared" si="10"/>
        <v>#VALUE!</v>
      </c>
      <c r="G96" s="30" t="str">
        <f t="shared" si="13"/>
        <v/>
      </c>
      <c r="H96" s="30" t="str">
        <f t="shared" si="14"/>
        <v/>
      </c>
      <c r="I96" s="30" t="e">
        <f t="shared" si="11"/>
        <v>#VALUE!</v>
      </c>
      <c r="J96" s="30">
        <f>SUM($H$14:$H96)</f>
        <v>0</v>
      </c>
      <c r="K96" s="25"/>
      <c r="L96" s="25"/>
    </row>
    <row r="97" spans="1:12">
      <c r="A97" s="28" t="str">
        <f>IF(Values_Entered,A96+1,"")</f>
        <v/>
      </c>
      <c r="B97" s="29" t="str">
        <f t="shared" si="8"/>
        <v/>
      </c>
      <c r="C97" s="30" t="str">
        <f t="shared" si="12"/>
        <v/>
      </c>
      <c r="D97" s="30" t="str">
        <f t="shared" si="15"/>
        <v/>
      </c>
      <c r="E97" s="31" t="e">
        <f t="shared" si="9"/>
        <v>#VALUE!</v>
      </c>
      <c r="F97" s="30" t="e">
        <f t="shared" si="10"/>
        <v>#VALUE!</v>
      </c>
      <c r="G97" s="30" t="str">
        <f t="shared" si="13"/>
        <v/>
      </c>
      <c r="H97" s="30" t="str">
        <f t="shared" si="14"/>
        <v/>
      </c>
      <c r="I97" s="30" t="e">
        <f t="shared" si="11"/>
        <v>#VALUE!</v>
      </c>
      <c r="J97" s="30">
        <f>SUM($H$14:$H97)</f>
        <v>0</v>
      </c>
      <c r="K97" s="25"/>
      <c r="L97" s="25"/>
    </row>
    <row r="98" spans="1:12">
      <c r="A98" s="28" t="str">
        <f>IF(Values_Entered,A97+1,"")</f>
        <v/>
      </c>
      <c r="B98" s="29" t="str">
        <f t="shared" si="8"/>
        <v/>
      </c>
      <c r="C98" s="30" t="str">
        <f t="shared" si="12"/>
        <v/>
      </c>
      <c r="D98" s="30" t="str">
        <f t="shared" si="15"/>
        <v/>
      </c>
      <c r="E98" s="31" t="e">
        <f t="shared" si="9"/>
        <v>#VALUE!</v>
      </c>
      <c r="F98" s="30" t="e">
        <f t="shared" si="10"/>
        <v>#VALUE!</v>
      </c>
      <c r="G98" s="30" t="str">
        <f t="shared" si="13"/>
        <v/>
      </c>
      <c r="H98" s="30" t="str">
        <f t="shared" si="14"/>
        <v/>
      </c>
      <c r="I98" s="30" t="e">
        <f t="shared" si="11"/>
        <v>#VALUE!</v>
      </c>
      <c r="J98" s="30">
        <f>SUM($H$14:$H98)</f>
        <v>0</v>
      </c>
      <c r="K98" s="25"/>
      <c r="L98" s="25"/>
    </row>
    <row r="99" spans="1:12">
      <c r="A99" s="28" t="str">
        <f>IF(Values_Entered,A98+1,"")</f>
        <v/>
      </c>
      <c r="B99" s="29" t="str">
        <f t="shared" si="8"/>
        <v/>
      </c>
      <c r="C99" s="30" t="str">
        <f t="shared" si="12"/>
        <v/>
      </c>
      <c r="D99" s="30" t="str">
        <f t="shared" si="15"/>
        <v/>
      </c>
      <c r="E99" s="31" t="e">
        <f t="shared" si="9"/>
        <v>#VALUE!</v>
      </c>
      <c r="F99" s="30" t="e">
        <f t="shared" si="10"/>
        <v>#VALUE!</v>
      </c>
      <c r="G99" s="30" t="str">
        <f t="shared" si="13"/>
        <v/>
      </c>
      <c r="H99" s="30" t="str">
        <f t="shared" si="14"/>
        <v/>
      </c>
      <c r="I99" s="30" t="e">
        <f t="shared" si="11"/>
        <v>#VALUE!</v>
      </c>
      <c r="J99" s="30">
        <f>SUM($H$14:$H99)</f>
        <v>0</v>
      </c>
      <c r="K99" s="25"/>
      <c r="L99" s="25"/>
    </row>
    <row r="100" spans="1:12">
      <c r="A100" s="28" t="str">
        <f>IF(Values_Entered,A99+1,"")</f>
        <v/>
      </c>
      <c r="B100" s="29" t="str">
        <f t="shared" si="8"/>
        <v/>
      </c>
      <c r="C100" s="30" t="str">
        <f t="shared" si="12"/>
        <v/>
      </c>
      <c r="D100" s="30" t="str">
        <f t="shared" si="15"/>
        <v/>
      </c>
      <c r="E100" s="31" t="e">
        <f t="shared" si="9"/>
        <v>#VALUE!</v>
      </c>
      <c r="F100" s="30" t="e">
        <f t="shared" si="10"/>
        <v>#VALUE!</v>
      </c>
      <c r="G100" s="30" t="str">
        <f t="shared" si="13"/>
        <v/>
      </c>
      <c r="H100" s="30" t="str">
        <f t="shared" si="14"/>
        <v/>
      </c>
      <c r="I100" s="30" t="e">
        <f t="shared" si="11"/>
        <v>#VALUE!</v>
      </c>
      <c r="J100" s="30">
        <f>SUM($H$14:$H100)</f>
        <v>0</v>
      </c>
      <c r="K100" s="25"/>
      <c r="L100" s="25"/>
    </row>
    <row r="101" spans="1:12">
      <c r="A101" s="28" t="str">
        <f>IF(Values_Entered,A100+1,"")</f>
        <v/>
      </c>
      <c r="B101" s="29" t="str">
        <f t="shared" si="8"/>
        <v/>
      </c>
      <c r="C101" s="30" t="str">
        <f t="shared" si="12"/>
        <v/>
      </c>
      <c r="D101" s="30" t="str">
        <f t="shared" si="15"/>
        <v/>
      </c>
      <c r="E101" s="31" t="e">
        <f t="shared" si="9"/>
        <v>#VALUE!</v>
      </c>
      <c r="F101" s="30" t="e">
        <f t="shared" si="10"/>
        <v>#VALUE!</v>
      </c>
      <c r="G101" s="30" t="str">
        <f t="shared" si="13"/>
        <v/>
      </c>
      <c r="H101" s="30" t="str">
        <f t="shared" si="14"/>
        <v/>
      </c>
      <c r="I101" s="30" t="e">
        <f t="shared" si="11"/>
        <v>#VALUE!</v>
      </c>
      <c r="J101" s="30">
        <f>SUM($H$14:$H101)</f>
        <v>0</v>
      </c>
      <c r="K101" s="25"/>
      <c r="L101" s="25"/>
    </row>
    <row r="102" spans="1:12">
      <c r="A102" s="28" t="str">
        <f>IF(Values_Entered,A101+1,"")</f>
        <v/>
      </c>
      <c r="B102" s="29" t="str">
        <f t="shared" si="8"/>
        <v/>
      </c>
      <c r="C102" s="30" t="str">
        <f t="shared" si="12"/>
        <v/>
      </c>
      <c r="D102" s="30" t="str">
        <f t="shared" si="15"/>
        <v/>
      </c>
      <c r="E102" s="31" t="e">
        <f t="shared" si="9"/>
        <v>#VALUE!</v>
      </c>
      <c r="F102" s="30" t="e">
        <f t="shared" si="10"/>
        <v>#VALUE!</v>
      </c>
      <c r="G102" s="30" t="str">
        <f t="shared" si="13"/>
        <v/>
      </c>
      <c r="H102" s="30" t="str">
        <f t="shared" si="14"/>
        <v/>
      </c>
      <c r="I102" s="30" t="e">
        <f t="shared" si="11"/>
        <v>#VALUE!</v>
      </c>
      <c r="J102" s="30">
        <f>SUM($H$14:$H102)</f>
        <v>0</v>
      </c>
      <c r="K102" s="25"/>
      <c r="L102" s="25"/>
    </row>
    <row r="103" spans="1:12">
      <c r="A103" s="28" t="str">
        <f>IF(Values_Entered,A102+1,"")</f>
        <v/>
      </c>
      <c r="B103" s="29" t="str">
        <f t="shared" si="8"/>
        <v/>
      </c>
      <c r="C103" s="30" t="str">
        <f t="shared" si="12"/>
        <v/>
      </c>
      <c r="D103" s="30" t="str">
        <f t="shared" si="15"/>
        <v/>
      </c>
      <c r="E103" s="31" t="e">
        <f t="shared" si="9"/>
        <v>#VALUE!</v>
      </c>
      <c r="F103" s="30" t="e">
        <f t="shared" si="10"/>
        <v>#VALUE!</v>
      </c>
      <c r="G103" s="30" t="str">
        <f t="shared" si="13"/>
        <v/>
      </c>
      <c r="H103" s="30" t="str">
        <f t="shared" si="14"/>
        <v/>
      </c>
      <c r="I103" s="30" t="e">
        <f t="shared" si="11"/>
        <v>#VALUE!</v>
      </c>
      <c r="J103" s="30">
        <f>SUM($H$14:$H103)</f>
        <v>0</v>
      </c>
      <c r="K103" s="25"/>
      <c r="L103" s="25"/>
    </row>
    <row r="104" spans="1:12">
      <c r="A104" s="28" t="str">
        <f>IF(Values_Entered,A103+1,"")</f>
        <v/>
      </c>
      <c r="B104" s="29" t="str">
        <f t="shared" si="8"/>
        <v/>
      </c>
      <c r="C104" s="30" t="str">
        <f t="shared" si="12"/>
        <v/>
      </c>
      <c r="D104" s="30" t="str">
        <f t="shared" si="15"/>
        <v/>
      </c>
      <c r="E104" s="31" t="e">
        <f t="shared" si="9"/>
        <v>#VALUE!</v>
      </c>
      <c r="F104" s="30" t="e">
        <f t="shared" si="10"/>
        <v>#VALUE!</v>
      </c>
      <c r="G104" s="30" t="str">
        <f t="shared" si="13"/>
        <v/>
      </c>
      <c r="H104" s="30" t="str">
        <f t="shared" si="14"/>
        <v/>
      </c>
      <c r="I104" s="30" t="e">
        <f t="shared" si="11"/>
        <v>#VALUE!</v>
      </c>
      <c r="J104" s="30">
        <f>SUM($H$14:$H104)</f>
        <v>0</v>
      </c>
      <c r="K104" s="25"/>
      <c r="L104" s="25"/>
    </row>
    <row r="105" spans="1:12">
      <c r="A105" s="28" t="str">
        <f>IF(Values_Entered,A104+1,"")</f>
        <v/>
      </c>
      <c r="B105" s="29" t="str">
        <f t="shared" si="8"/>
        <v/>
      </c>
      <c r="C105" s="30" t="str">
        <f t="shared" si="12"/>
        <v/>
      </c>
      <c r="D105" s="30" t="str">
        <f t="shared" si="15"/>
        <v/>
      </c>
      <c r="E105" s="31" t="e">
        <f t="shared" si="9"/>
        <v>#VALUE!</v>
      </c>
      <c r="F105" s="30" t="e">
        <f t="shared" si="10"/>
        <v>#VALUE!</v>
      </c>
      <c r="G105" s="30" t="str">
        <f t="shared" si="13"/>
        <v/>
      </c>
      <c r="H105" s="30" t="str">
        <f t="shared" si="14"/>
        <v/>
      </c>
      <c r="I105" s="30" t="e">
        <f t="shared" si="11"/>
        <v>#VALUE!</v>
      </c>
      <c r="J105" s="30">
        <f>SUM($H$14:$H105)</f>
        <v>0</v>
      </c>
      <c r="K105" s="25"/>
      <c r="L105" s="25"/>
    </row>
    <row r="106" spans="1:12">
      <c r="A106" s="28" t="str">
        <f>IF(Values_Entered,A105+1,"")</f>
        <v/>
      </c>
      <c r="B106" s="29" t="str">
        <f t="shared" si="8"/>
        <v/>
      </c>
      <c r="C106" s="30" t="str">
        <f t="shared" si="12"/>
        <v/>
      </c>
      <c r="D106" s="30" t="str">
        <f t="shared" si="15"/>
        <v/>
      </c>
      <c r="E106" s="31" t="e">
        <f t="shared" si="9"/>
        <v>#VALUE!</v>
      </c>
      <c r="F106" s="30" t="e">
        <f t="shared" si="10"/>
        <v>#VALUE!</v>
      </c>
      <c r="G106" s="30" t="str">
        <f t="shared" si="13"/>
        <v/>
      </c>
      <c r="H106" s="30" t="str">
        <f t="shared" si="14"/>
        <v/>
      </c>
      <c r="I106" s="30" t="e">
        <f t="shared" si="11"/>
        <v>#VALUE!</v>
      </c>
      <c r="J106" s="30">
        <f>SUM($H$14:$H106)</f>
        <v>0</v>
      </c>
      <c r="K106" s="25"/>
      <c r="L106" s="25"/>
    </row>
    <row r="107" spans="1:12">
      <c r="A107" s="28" t="str">
        <f>IF(Values_Entered,A106+1,"")</f>
        <v/>
      </c>
      <c r="B107" s="29" t="str">
        <f t="shared" si="8"/>
        <v/>
      </c>
      <c r="C107" s="30" t="str">
        <f t="shared" si="12"/>
        <v/>
      </c>
      <c r="D107" s="30" t="str">
        <f t="shared" si="15"/>
        <v/>
      </c>
      <c r="E107" s="31" t="e">
        <f t="shared" si="9"/>
        <v>#VALUE!</v>
      </c>
      <c r="F107" s="30" t="e">
        <f t="shared" si="10"/>
        <v>#VALUE!</v>
      </c>
      <c r="G107" s="30" t="str">
        <f t="shared" si="13"/>
        <v/>
      </c>
      <c r="H107" s="30" t="str">
        <f t="shared" si="14"/>
        <v/>
      </c>
      <c r="I107" s="30" t="e">
        <f t="shared" si="11"/>
        <v>#VALUE!</v>
      </c>
      <c r="J107" s="30">
        <f>SUM($H$14:$H107)</f>
        <v>0</v>
      </c>
      <c r="K107" s="25"/>
      <c r="L107" s="25"/>
    </row>
    <row r="108" spans="1:12">
      <c r="A108" s="28" t="str">
        <f>IF(Values_Entered,A107+1,"")</f>
        <v/>
      </c>
      <c r="B108" s="29" t="str">
        <f t="shared" si="8"/>
        <v/>
      </c>
      <c r="C108" s="30" t="str">
        <f t="shared" si="12"/>
        <v/>
      </c>
      <c r="D108" s="30" t="str">
        <f t="shared" si="15"/>
        <v/>
      </c>
      <c r="E108" s="31" t="e">
        <f t="shared" si="9"/>
        <v>#VALUE!</v>
      </c>
      <c r="F108" s="30" t="e">
        <f t="shared" si="10"/>
        <v>#VALUE!</v>
      </c>
      <c r="G108" s="30" t="str">
        <f t="shared" si="13"/>
        <v/>
      </c>
      <c r="H108" s="30" t="str">
        <f t="shared" si="14"/>
        <v/>
      </c>
      <c r="I108" s="30" t="e">
        <f t="shared" si="11"/>
        <v>#VALUE!</v>
      </c>
      <c r="J108" s="30">
        <f>SUM($H$14:$H108)</f>
        <v>0</v>
      </c>
      <c r="K108" s="25"/>
      <c r="L108" s="25"/>
    </row>
    <row r="109" spans="1:12">
      <c r="A109" s="28" t="str">
        <f>IF(Values_Entered,A108+1,"")</f>
        <v/>
      </c>
      <c r="B109" s="29" t="str">
        <f t="shared" si="8"/>
        <v/>
      </c>
      <c r="C109" s="30" t="str">
        <f t="shared" si="12"/>
        <v/>
      </c>
      <c r="D109" s="30" t="str">
        <f t="shared" si="15"/>
        <v/>
      </c>
      <c r="E109" s="31" t="e">
        <f t="shared" si="9"/>
        <v>#VALUE!</v>
      </c>
      <c r="F109" s="30" t="e">
        <f t="shared" si="10"/>
        <v>#VALUE!</v>
      </c>
      <c r="G109" s="30" t="str">
        <f t="shared" si="13"/>
        <v/>
      </c>
      <c r="H109" s="30" t="str">
        <f t="shared" si="14"/>
        <v/>
      </c>
      <c r="I109" s="30" t="e">
        <f t="shared" si="11"/>
        <v>#VALUE!</v>
      </c>
      <c r="J109" s="30">
        <f>SUM($H$14:$H109)</f>
        <v>0</v>
      </c>
      <c r="K109" s="25"/>
      <c r="L109" s="25"/>
    </row>
    <row r="110" spans="1:12">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c r="A374" s="32"/>
      <c r="B374" s="33"/>
      <c r="C374" s="33"/>
      <c r="D374" s="33"/>
      <c r="E374" s="33"/>
      <c r="F374" s="33"/>
      <c r="G374" s="33"/>
      <c r="H374" s="33"/>
      <c r="I374" s="33"/>
      <c r="J374" s="33"/>
      <c r="K374" s="34"/>
    </row>
    <row r="375" spans="1:12">
      <c r="K375" s="34"/>
    </row>
    <row r="376" spans="1:12">
      <c r="K376" s="34"/>
    </row>
    <row r="377" spans="1:12">
      <c r="K377" s="34"/>
    </row>
    <row r="378" spans="1:12">
      <c r="K378" s="34"/>
    </row>
    <row r="379" spans="1:12">
      <c r="K379" s="34"/>
    </row>
    <row r="380" spans="1:12">
      <c r="K380" s="34"/>
    </row>
    <row r="381" spans="1:12">
      <c r="K381" s="34"/>
    </row>
    <row r="382" spans="1:12">
      <c r="K382" s="34"/>
    </row>
    <row r="383" spans="1:12">
      <c r="K383" s="34"/>
    </row>
    <row r="384" spans="1:12">
      <c r="A384" s="4"/>
      <c r="B384" s="4"/>
      <c r="C384" s="4"/>
      <c r="D384" s="4"/>
      <c r="E384" s="4"/>
      <c r="F384" s="4"/>
      <c r="G384" s="4"/>
      <c r="H384" s="4"/>
      <c r="I384" s="4"/>
      <c r="J384" s="4"/>
      <c r="K384" s="34"/>
    </row>
    <row r="385" spans="1:11">
      <c r="A385" s="4"/>
      <c r="B385" s="4"/>
      <c r="C385" s="4"/>
      <c r="D385" s="4"/>
      <c r="E385" s="4"/>
      <c r="F385" s="4"/>
      <c r="G385" s="4"/>
      <c r="H385" s="4"/>
      <c r="I385" s="4"/>
      <c r="J385" s="4"/>
      <c r="K385" s="34"/>
    </row>
    <row r="386" spans="1:11">
      <c r="A386" s="4"/>
      <c r="B386" s="4"/>
      <c r="C386" s="4"/>
      <c r="D386" s="4"/>
      <c r="E386" s="4"/>
      <c r="F386" s="4"/>
      <c r="G386" s="4"/>
      <c r="H386" s="4"/>
      <c r="I386" s="4"/>
      <c r="J386" s="4"/>
      <c r="K386" s="34"/>
    </row>
    <row r="387" spans="1:11">
      <c r="A387" s="4"/>
      <c r="B387" s="4"/>
      <c r="C387" s="4"/>
      <c r="D387" s="4"/>
      <c r="E387" s="4"/>
      <c r="F387" s="4"/>
      <c r="G387" s="4"/>
      <c r="H387" s="4"/>
      <c r="I387" s="4"/>
      <c r="J387" s="4"/>
      <c r="K387" s="34"/>
    </row>
    <row r="388" spans="1:11">
      <c r="A388" s="4"/>
      <c r="B388" s="4"/>
      <c r="C388" s="4"/>
      <c r="D388" s="4"/>
      <c r="E388" s="4"/>
      <c r="F388" s="4"/>
      <c r="G388" s="4"/>
      <c r="H388" s="4"/>
      <c r="I388" s="4"/>
      <c r="J388" s="4"/>
      <c r="K388" s="34"/>
    </row>
    <row r="389" spans="1:11">
      <c r="A389" s="4"/>
      <c r="B389" s="4"/>
      <c r="C389" s="4"/>
      <c r="D389" s="4"/>
      <c r="E389" s="4"/>
      <c r="F389" s="4"/>
      <c r="G389" s="4"/>
      <c r="H389" s="4"/>
      <c r="I389" s="4"/>
      <c r="J389" s="4"/>
      <c r="K389" s="34"/>
    </row>
    <row r="390" spans="1:11">
      <c r="A390" s="4"/>
      <c r="B390" s="4"/>
      <c r="C390" s="4"/>
      <c r="D390" s="4"/>
      <c r="E390" s="4"/>
      <c r="F390" s="4"/>
      <c r="G390" s="4"/>
      <c r="H390" s="4"/>
      <c r="I390" s="4"/>
      <c r="J390" s="4"/>
      <c r="K390" s="34"/>
    </row>
    <row r="391" spans="1:11">
      <c r="A391" s="4"/>
      <c r="B391" s="4"/>
      <c r="C391" s="4"/>
      <c r="D391" s="4"/>
      <c r="E391" s="4"/>
      <c r="F391" s="4"/>
      <c r="G391" s="4"/>
      <c r="H391" s="4"/>
      <c r="I391" s="4"/>
      <c r="J391" s="4"/>
      <c r="K391" s="34"/>
    </row>
    <row r="392" spans="1:11">
      <c r="A392" s="4"/>
      <c r="B392" s="4"/>
      <c r="C392" s="4"/>
      <c r="D392" s="4"/>
      <c r="E392" s="4"/>
      <c r="F392" s="4"/>
      <c r="G392" s="4"/>
      <c r="H392" s="4"/>
      <c r="I392" s="4"/>
      <c r="J392" s="4"/>
      <c r="K392" s="34"/>
    </row>
    <row r="393" spans="1:11">
      <c r="A393" s="4"/>
      <c r="B393" s="4"/>
      <c r="C393" s="4"/>
      <c r="D393" s="4"/>
      <c r="E393" s="4"/>
      <c r="F393" s="4"/>
      <c r="G393" s="4"/>
      <c r="H393" s="4"/>
      <c r="I393" s="4"/>
      <c r="J393" s="4"/>
      <c r="K393" s="34"/>
    </row>
    <row r="394" spans="1:11">
      <c r="A394" s="4"/>
      <c r="B394" s="4"/>
      <c r="C394" s="4"/>
      <c r="D394" s="4"/>
      <c r="E394" s="4"/>
      <c r="F394" s="4"/>
      <c r="G394" s="4"/>
      <c r="H394" s="4"/>
      <c r="I394" s="4"/>
      <c r="J394" s="4"/>
      <c r="K394" s="34"/>
    </row>
    <row r="395" spans="1:11">
      <c r="A395" s="4"/>
      <c r="B395" s="4"/>
      <c r="C395" s="4"/>
      <c r="D395" s="4"/>
      <c r="E395" s="4"/>
      <c r="F395" s="4"/>
      <c r="G395" s="4"/>
      <c r="H395" s="4"/>
      <c r="I395" s="4"/>
      <c r="J395" s="4"/>
      <c r="K395" s="34"/>
    </row>
    <row r="396" spans="1:11">
      <c r="A396" s="4"/>
      <c r="B396" s="4"/>
      <c r="C396" s="4"/>
      <c r="D396" s="4"/>
      <c r="E396" s="4"/>
      <c r="F396" s="4"/>
      <c r="G396" s="4"/>
      <c r="H396" s="4"/>
      <c r="I396" s="4"/>
      <c r="J396" s="4"/>
      <c r="K396" s="34"/>
    </row>
    <row r="397" spans="1:11">
      <c r="A397" s="4"/>
      <c r="B397" s="4"/>
      <c r="C397" s="4"/>
      <c r="D397" s="4"/>
      <c r="E397" s="4"/>
      <c r="F397" s="4"/>
      <c r="G397" s="4"/>
      <c r="H397" s="4"/>
      <c r="I397" s="4"/>
      <c r="J397" s="4"/>
      <c r="K397" s="34"/>
    </row>
    <row r="398" spans="1:11">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11" priority="7" stopIfTrue="1">
      <formula>IF(ROW(A16)&gt;Last_Row,TRUE, FALSE)</formula>
    </cfRule>
    <cfRule type="expression" dxfId="10" priority="8" stopIfTrue="1">
      <formula>IF(ROW(A16)=Last_Row,TRUE, FALSE)</formula>
    </cfRule>
    <cfRule type="expression" dxfId="9" priority="9" stopIfTrue="1">
      <formula>IF(ROW(A16)&lt;Last_Row,TRUE, FALSE)</formula>
    </cfRule>
  </conditionalFormatting>
  <conditionalFormatting sqref="F16:J373">
    <cfRule type="expression" dxfId="8" priority="10" stopIfTrue="1">
      <formula>IF(ROW(F16)&gt;Last_Row,TRUE, FALSE)</formula>
    </cfRule>
    <cfRule type="expression" dxfId="7" priority="11" stopIfTrue="1">
      <formula>IF(ROW(F16)=Last_Row,TRUE, FALSE)</formula>
    </cfRule>
    <cfRule type="expression" dxfId="6" priority="12" stopIfTrue="1">
      <formula>IF(ROW(F16)&lt;=Last_Row,TRUE, FALSE)</formula>
    </cfRule>
  </conditionalFormatting>
  <conditionalFormatting sqref="A14:E15">
    <cfRule type="expression" dxfId="5" priority="1" stopIfTrue="1">
      <formula>IF(ROW(A14)&gt;Last_Row,TRUE, FALSE)</formula>
    </cfRule>
    <cfRule type="expression" dxfId="4" priority="2" stopIfTrue="1">
      <formula>IF(ROW(A14)=Last_Row,TRUE, FALSE)</formula>
    </cfRule>
    <cfRule type="expression" dxfId="3" priority="3" stopIfTrue="1">
      <formula>IF(ROW(A14)&lt;Last_Row,TRUE, FALSE)</formula>
    </cfRule>
  </conditionalFormatting>
  <conditionalFormatting sqref="F14:J15">
    <cfRule type="expression" dxfId="2" priority="4" stopIfTrue="1">
      <formula>IF(ROW(F14)&gt;Last_Row,TRUE, FALSE)</formula>
    </cfRule>
    <cfRule type="expression" dxfId="1" priority="5" stopIfTrue="1">
      <formula>IF(ROW(F14)=Last_Row,TRUE, FALSE)</formula>
    </cfRule>
    <cfRule type="expression" dxfId="0" priority="6" stopIfTrue="1">
      <formula>IF(ROW(F14)&lt;=Last_Row,TRUE, FALSE)</formula>
    </cfRule>
  </conditionalFormatting>
  <dataValidations count="2">
    <dataValidation type="date" operator="greaterThanOrEqual" allowBlank="1" showInputMessage="1" showErrorMessage="1" errorTitle="Date" error="Please enter a valid date greater than or equal to January 1, 1900." sqref="D7:D8">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dataValidations>
  <printOptions horizontalCentered="1"/>
  <pageMargins left="0.75" right="0.5" top="0.5" bottom="0.5" header="0.5" footer="0.5"/>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71</vt:i4>
      </vt:variant>
    </vt:vector>
  </HeadingPairs>
  <TitlesOfParts>
    <vt:vector size="79" baseType="lpstr">
      <vt:lpstr>READ ME</vt:lpstr>
      <vt:lpstr>Input</vt:lpstr>
      <vt:lpstr>Output</vt:lpstr>
      <vt:lpstr>Translation Sheet</vt:lpstr>
      <vt:lpstr>Cashflow Calculation</vt:lpstr>
      <vt:lpstr>Loan Repayment Solar</vt:lpstr>
      <vt:lpstr>Loan Repayment Grid</vt:lpstr>
      <vt:lpstr>Loan Repayment Diesel</vt:lpstr>
      <vt:lpstr>'Loan Repayment Diesel'!Beg_Bal</vt:lpstr>
      <vt:lpstr>'Loan Repayment Grid'!Beg_Bal</vt:lpstr>
      <vt:lpstr>'Loan Repayment Solar'!Beg_Bal</vt:lpstr>
      <vt:lpstr>'Loan Repayment Diesel'!Cum_Int</vt:lpstr>
      <vt:lpstr>'Loan Repayment Grid'!Cum_Int</vt:lpstr>
      <vt:lpstr>'Loan Repayment Solar'!Cum_Int</vt:lpstr>
      <vt:lpstr>'Loan Repayment Diesel'!Data</vt:lpstr>
      <vt:lpstr>'Loan Repayment Grid'!Data</vt:lpstr>
      <vt:lpstr>'Loan Repayment Solar'!Data</vt:lpstr>
      <vt:lpstr>'Loan Repayment Diesel'!End_Bal</vt:lpstr>
      <vt:lpstr>'Loan Repayment Grid'!End_Bal</vt:lpstr>
      <vt:lpstr>'Loan Repayment Solar'!End_Bal</vt:lpstr>
      <vt:lpstr>'Loan Repayment Diesel'!Extra_Pay</vt:lpstr>
      <vt:lpstr>'Loan Repayment Grid'!Extra_Pay</vt:lpstr>
      <vt:lpstr>'Loan Repayment Solar'!Extra_Pay</vt:lpstr>
      <vt:lpstr>'Loan Repayment Diesel'!Full_Print</vt:lpstr>
      <vt:lpstr>'Loan Repayment Grid'!Full_Print</vt:lpstr>
      <vt:lpstr>'Loan Repayment Solar'!Full_Print</vt:lpstr>
      <vt:lpstr>'Loan Repayment Diesel'!Int</vt:lpstr>
      <vt:lpstr>'Loan Repayment Grid'!Int</vt:lpstr>
      <vt:lpstr>'Loan Repayment Solar'!Int</vt:lpstr>
      <vt:lpstr>'Loan Repayment Diesel'!Interest_Rate</vt:lpstr>
      <vt:lpstr>'Loan Repayment Grid'!Interest_Rate</vt:lpstr>
      <vt:lpstr>'Loan Repayment Solar'!Interest_Rate</vt:lpstr>
      <vt:lpstr>'Loan Repayment Diesel'!Loan_Amount</vt:lpstr>
      <vt:lpstr>'Loan Repayment Grid'!Loan_Amount</vt:lpstr>
      <vt:lpstr>'Loan Repayment Solar'!Loan_Amount</vt:lpstr>
      <vt:lpstr>'Loan Repayment Diesel'!Loan_Start</vt:lpstr>
      <vt:lpstr>'Loan Repayment Grid'!Loan_Start</vt:lpstr>
      <vt:lpstr>'Loan Repayment Solar'!Loan_Start</vt:lpstr>
      <vt:lpstr>'Loan Repayment Diesel'!Loan_Years</vt:lpstr>
      <vt:lpstr>'Loan Repayment Grid'!Loan_Years</vt:lpstr>
      <vt:lpstr>'Loan Repayment Solar'!Loan_Years</vt:lpstr>
      <vt:lpstr>'Loan Repayment Diesel'!Num_Pmt_Per_Year</vt:lpstr>
      <vt:lpstr>'Loan Repayment Grid'!Num_Pmt_Per_Year</vt:lpstr>
      <vt:lpstr>'Loan Repayment Solar'!Num_Pmt_Per_Year</vt:lpstr>
      <vt:lpstr>'Loan Repayment Diesel'!Pay_Date</vt:lpstr>
      <vt:lpstr>'Loan Repayment Grid'!Pay_Date</vt:lpstr>
      <vt:lpstr>'Loan Repayment Solar'!Pay_Date</vt:lpstr>
      <vt:lpstr>'Loan Repayment Diesel'!Pay_Num</vt:lpstr>
      <vt:lpstr>'Loan Repayment Grid'!Pay_Num</vt:lpstr>
      <vt:lpstr>'Loan Repayment Solar'!Pay_Num</vt:lpstr>
      <vt:lpstr>'Loan Repayment Diesel'!Princ</vt:lpstr>
      <vt:lpstr>'Loan Repayment Grid'!Princ</vt:lpstr>
      <vt:lpstr>'Loan Repayment Solar'!Princ</vt:lpstr>
      <vt:lpstr>Input!Print_Area</vt:lpstr>
      <vt:lpstr>'Loan Repayment Diesel'!Print_Area</vt:lpstr>
      <vt:lpstr>'Loan Repayment Grid'!Print_Area</vt:lpstr>
      <vt:lpstr>'Loan Repayment Solar'!Print_Area</vt:lpstr>
      <vt:lpstr>Output!Print_Area</vt:lpstr>
      <vt:lpstr>'Loan Repayment Diesel'!Print_Titles</vt:lpstr>
      <vt:lpstr>'Loan Repayment Grid'!Print_Titles</vt:lpstr>
      <vt:lpstr>'Loan Repayment Solar'!Print_Titles</vt:lpstr>
      <vt:lpstr>'Loan Repayment Diesel'!Sched_Pay</vt:lpstr>
      <vt:lpstr>'Loan Repayment Grid'!Sched_Pay</vt:lpstr>
      <vt:lpstr>'Loan Repayment Solar'!Sched_Pay</vt:lpstr>
      <vt:lpstr>'Loan Repayment Diesel'!Scheduled_Extra_Payments</vt:lpstr>
      <vt:lpstr>'Loan Repayment Grid'!Scheduled_Extra_Payments</vt:lpstr>
      <vt:lpstr>'Loan Repayment Solar'!Scheduled_Extra_Payments</vt:lpstr>
      <vt:lpstr>'Loan Repayment Diesel'!Scheduled_Interest_Rate</vt:lpstr>
      <vt:lpstr>'Loan Repayment Grid'!Scheduled_Interest_Rate</vt:lpstr>
      <vt:lpstr>'Loan Repayment Solar'!Scheduled_Interest_Rate</vt:lpstr>
      <vt:lpstr>'Loan Repayment Diesel'!Scheduled_Monthly_Payment</vt:lpstr>
      <vt:lpstr>'Loan Repayment Grid'!Scheduled_Monthly_Payment</vt:lpstr>
      <vt:lpstr>'Loan Repayment Solar'!Scheduled_Monthly_Payment</vt:lpstr>
      <vt:lpstr>'Loan Repayment Diesel'!Total_Interest</vt:lpstr>
      <vt:lpstr>'Loan Repayment Grid'!Total_Interest</vt:lpstr>
      <vt:lpstr>'Loan Repayment Solar'!Total_Interest</vt:lpstr>
      <vt:lpstr>'Loan Repayment Diesel'!Total_Pay</vt:lpstr>
      <vt:lpstr>'Loan Repayment Grid'!Total_Pay</vt:lpstr>
      <vt:lpstr>'Loan Repayment Solar'!Total_Pay</vt:lpstr>
    </vt:vector>
  </TitlesOfParts>
  <Company>GIZ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Kilian Blumenthal</dc:creator>
  <cp:lastModifiedBy>Vanesa Zanzi Ferrando</cp:lastModifiedBy>
  <cp:lastPrinted>2018-12-07T09:25:46Z</cp:lastPrinted>
  <dcterms:created xsi:type="dcterms:W3CDTF">2016-12-29T07:52:03Z</dcterms:created>
  <dcterms:modified xsi:type="dcterms:W3CDTF">2019-11-07T09:33:53Z</dcterms:modified>
</cp:coreProperties>
</file>